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juntament.ajlagarriga.cat\fitxers\FLREDIR\lclavell\Desktop\"/>
    </mc:Choice>
  </mc:AlternateContent>
  <bookViews>
    <workbookView xWindow="0" yWindow="0" windowWidth="28800" windowHeight="12300"/>
  </bookViews>
  <sheets>
    <sheet name="Ajuntament mitjans propis" sheetId="2" r:id="rId1"/>
    <sheet name="Organisme Autonom - EPEL" sheetId="4" r:id="rId2"/>
    <sheet name="Societat Mercantil" sheetId="1" r:id="rId3"/>
    <sheet name="Gestio indirecte" sheetId="5" r:id="rId4"/>
    <sheet name="Preu lloguer" sheetId="6" r:id="rId5"/>
    <sheet name="Dades de personal" sheetId="3" r:id="rId6"/>
  </sheets>
  <externalReferences>
    <externalReference r:id="rId7"/>
  </externalReferences>
  <definedNames>
    <definedName name="_xlnm.Print_Area" localSheetId="0">'Ajuntament mitjans propis'!$A$2:$R$98</definedName>
    <definedName name="_xlnm.Print_Area" localSheetId="1">'Organisme Autonom - EPEL'!$A$1:$R$97</definedName>
    <definedName name="_xlnm.Print_Area" localSheetId="2">'Societat Mercantil'!$A$1:$R$96</definedName>
    <definedName name="Castellà" localSheetId="0">{1;2;3;4;5;6}</definedName>
    <definedName name="Castellà" localSheetId="1">{1;2;3;4;5;6}</definedName>
    <definedName name="Castellà" localSheetId="2">{1;2;3;4;5;6}</definedName>
    <definedName name="Castellà">{1;2;3;4;5;6}</definedName>
    <definedName name="fdds" localSheetId="0">{1,2,3,4,5,6,7}</definedName>
    <definedName name="fdds" localSheetId="1">{1,2,3,4,5,6,7}</definedName>
    <definedName name="fdds" localSheetId="2">{1,2,3,4,5,6,7}</definedName>
    <definedName name="fdds">{1,2,3,4,5,6,7}</definedName>
    <definedName name="hola" localSheetId="0">{1,2,3,4,5,6,7}</definedName>
    <definedName name="hola" localSheetId="1">{1,2,3,4,5,6,7}</definedName>
    <definedName name="hola" localSheetId="2">{1,2,3,4,5,6,7}</definedName>
    <definedName name="hola">{1,2,3,4,5,6,7}</definedName>
    <definedName name="II.Ex.usuari" localSheetId="0">{1;2;3;4;5;6}</definedName>
    <definedName name="II.Ex.usuari" localSheetId="1">{1;2;3;4;5;6}</definedName>
    <definedName name="II.Ex.usuari" localSheetId="2">{1;2;3;4;5;6}</definedName>
    <definedName name="II.Ex.usuari">{1;2;3;4;5;6}</definedName>
    <definedName name="III.Exemple" localSheetId="0">{1,2,3,4,5,6,7}</definedName>
    <definedName name="III.Exemple" localSheetId="1">{1,2,3,4,5,6,7}</definedName>
    <definedName name="III.Exemple" localSheetId="2">{1,2,3,4,5,6,7}</definedName>
    <definedName name="III.Exemple">{1,2,3,4,5,6,7}</definedName>
    <definedName name="month" localSheetId="0">#REF!</definedName>
    <definedName name="month" localSheetId="1">#REF!</definedName>
    <definedName name="month" localSheetId="2">#REF!</definedName>
    <definedName name="month">#REF!</definedName>
    <definedName name="monthNames">[1]Formulas!$B$30:$B$55</definedName>
    <definedName name="months">[1]Formulas!$B$4:$B$15</definedName>
    <definedName name="OAMC" localSheetId="0">#REF!</definedName>
    <definedName name="OAMC" localSheetId="1">#REF!</definedName>
    <definedName name="OAMC" localSheetId="2">#REF!</definedName>
    <definedName name="OAMC">#REF!</definedName>
    <definedName name="prova" localSheetId="0">{1,2,3,4,5,6,7}</definedName>
    <definedName name="prova" localSheetId="1">{1,2,3,4,5,6,7}</definedName>
    <definedName name="prova" localSheetId="2">{1,2,3,4,5,6,7}</definedName>
    <definedName name="prova">{1,2,3,4,5,6,7}</definedName>
    <definedName name="startDates">[1]Formulas!$C$30:$C$55</definedName>
    <definedName name="w" localSheetId="0">{1;2;3;4;5;6}</definedName>
    <definedName name="w" localSheetId="1">{1;2;3;4;5;6}</definedName>
    <definedName name="w" localSheetId="2">{1;2;3;4;5;6}</definedName>
    <definedName name="w">{1;2;3;4;5;6}</definedName>
    <definedName name="WeekDay" localSheetId="0">{1,2,3,4,5,6,7}</definedName>
    <definedName name="WeekDay" localSheetId="1">{1,2,3,4,5,6,7}</definedName>
    <definedName name="WeekDay" localSheetId="2">{1,2,3,4,5,6,7}</definedName>
    <definedName name="WeekDay">{1,2,3,4,5,6,7}</definedName>
    <definedName name="WeekNo" localSheetId="0">{1;2;3;4;5;6}</definedName>
    <definedName name="WeekNo" localSheetId="1">{1;2;3;4;5;6}</definedName>
    <definedName name="WeekNo" localSheetId="2">{1;2;3;4;5;6}</definedName>
    <definedName name="WeekNo">{1;2;3;4;5;6}</definedName>
    <definedName name="year" localSheetId="0">#REF!</definedName>
    <definedName name="year" localSheetId="1">#REF!</definedName>
    <definedName name="year" localSheetId="2">#REF!</definedName>
    <definedName name="yea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F9" i="2"/>
  <c r="H9" i="2"/>
  <c r="J9" i="2"/>
  <c r="L9" i="2"/>
  <c r="N9" i="2"/>
  <c r="P9" i="2"/>
  <c r="R9" i="2"/>
  <c r="T9" i="2"/>
  <c r="D8" i="4"/>
  <c r="F8" i="4"/>
  <c r="H8" i="4"/>
  <c r="J8" i="4"/>
  <c r="L8" i="4"/>
  <c r="N8" i="4"/>
  <c r="P8" i="4"/>
  <c r="R8" i="4"/>
  <c r="T8" i="4"/>
  <c r="B8" i="4"/>
  <c r="D8" i="1"/>
  <c r="F8" i="1"/>
  <c r="H8" i="1"/>
  <c r="J8" i="1"/>
  <c r="L8" i="1"/>
  <c r="N8" i="1"/>
  <c r="P8" i="1"/>
  <c r="R8" i="1"/>
  <c r="T8" i="1"/>
  <c r="B8" i="1"/>
  <c r="D8" i="5"/>
  <c r="F8" i="5"/>
  <c r="H8" i="5"/>
  <c r="J8" i="5"/>
  <c r="L8" i="5"/>
  <c r="N8" i="5"/>
  <c r="P8" i="5"/>
  <c r="R8" i="5"/>
  <c r="T8" i="5"/>
  <c r="B8" i="5"/>
  <c r="D10" i="5"/>
  <c r="F10" i="5" s="1"/>
  <c r="H10" i="5" s="1"/>
  <c r="J10" i="5" s="1"/>
  <c r="L10" i="5" s="1"/>
  <c r="N10" i="5" s="1"/>
  <c r="P10" i="5" s="1"/>
  <c r="R10" i="5" s="1"/>
  <c r="T10" i="5" s="1"/>
  <c r="F10" i="1"/>
  <c r="H10" i="1" s="1"/>
  <c r="J10" i="1" s="1"/>
  <c r="L10" i="1" s="1"/>
  <c r="N10" i="1" s="1"/>
  <c r="P10" i="1" s="1"/>
  <c r="R10" i="1" s="1"/>
  <c r="T10" i="1" s="1"/>
  <c r="D10" i="1"/>
  <c r="D10" i="4"/>
  <c r="F10" i="4" s="1"/>
  <c r="H10" i="4" s="1"/>
  <c r="J10" i="4" s="1"/>
  <c r="L10" i="4" s="1"/>
  <c r="N10" i="4" s="1"/>
  <c r="P10" i="4" s="1"/>
  <c r="R10" i="4" s="1"/>
  <c r="T10" i="4" s="1"/>
  <c r="F11" i="2"/>
  <c r="H11" i="2" s="1"/>
  <c r="J11" i="2" s="1"/>
  <c r="L11" i="2" s="1"/>
  <c r="N11" i="2" s="1"/>
  <c r="P11" i="2" s="1"/>
  <c r="R11" i="2" s="1"/>
  <c r="T11" i="2" s="1"/>
  <c r="F10" i="2"/>
  <c r="H10" i="2"/>
  <c r="J10" i="2" s="1"/>
  <c r="L10" i="2" s="1"/>
  <c r="N10" i="2" s="1"/>
  <c r="P10" i="2" s="1"/>
  <c r="R10" i="2" s="1"/>
  <c r="D11" i="2"/>
  <c r="B9" i="2"/>
  <c r="B12" i="6"/>
  <c r="B13" i="6"/>
  <c r="B14" i="6" s="1"/>
  <c r="W99" i="4"/>
  <c r="U99" i="4"/>
  <c r="W100" i="2"/>
  <c r="U100" i="2"/>
  <c r="B6" i="6"/>
  <c r="B5" i="6"/>
  <c r="B71" i="4"/>
  <c r="M4" i="3" l="1"/>
  <c r="M3" i="3"/>
  <c r="L5" i="3"/>
  <c r="L3" i="3"/>
  <c r="L4" i="3"/>
  <c r="M5" i="3"/>
  <c r="F5" i="3" l="1"/>
  <c r="F4" i="3"/>
  <c r="G4" i="3"/>
  <c r="G3" i="3"/>
  <c r="G5" i="3" s="1"/>
  <c r="F3" i="3"/>
  <c r="J5" i="3"/>
  <c r="H5" i="3"/>
  <c r="K4" i="3"/>
  <c r="I4" i="3"/>
  <c r="K3" i="3"/>
  <c r="K5" i="3" s="1"/>
  <c r="I3" i="3"/>
  <c r="I5" i="3" s="1"/>
  <c r="P5" i="3"/>
  <c r="N5" i="3"/>
  <c r="Q4" i="3"/>
  <c r="O4" i="3"/>
  <c r="Q3" i="3"/>
  <c r="O3" i="3"/>
  <c r="O5" i="3" l="1"/>
  <c r="Q5" i="3"/>
  <c r="B14" i="3"/>
  <c r="D14" i="3"/>
  <c r="F13" i="3"/>
  <c r="C13" i="3"/>
  <c r="F12" i="3"/>
  <c r="F14" i="3" s="1"/>
  <c r="C12" i="3"/>
  <c r="T95" i="5"/>
  <c r="R95" i="5"/>
  <c r="P95" i="5"/>
  <c r="N95" i="5"/>
  <c r="L95" i="5"/>
  <c r="J95" i="5"/>
  <c r="H95" i="5"/>
  <c r="F95" i="5"/>
  <c r="D95" i="5"/>
  <c r="B95" i="5"/>
  <c r="T94" i="5"/>
  <c r="R94" i="5"/>
  <c r="P94" i="5"/>
  <c r="N94" i="5"/>
  <c r="L94" i="5"/>
  <c r="J94" i="5"/>
  <c r="H94" i="5"/>
  <c r="F94" i="5"/>
  <c r="D94" i="5"/>
  <c r="B94" i="5"/>
  <c r="T92" i="5"/>
  <c r="R92" i="5"/>
  <c r="P92" i="5"/>
  <c r="N92" i="5"/>
  <c r="L92" i="5"/>
  <c r="J92" i="5"/>
  <c r="H92" i="5"/>
  <c r="F92" i="5"/>
  <c r="D92" i="5"/>
  <c r="B92" i="5"/>
  <c r="F84" i="5"/>
  <c r="D84" i="5"/>
  <c r="B84" i="5"/>
  <c r="T77" i="5"/>
  <c r="R77" i="5"/>
  <c r="P77" i="5"/>
  <c r="N77" i="5"/>
  <c r="L77" i="5"/>
  <c r="P68" i="5"/>
  <c r="N68" i="5"/>
  <c r="T58" i="5"/>
  <c r="T68" i="5" s="1"/>
  <c r="R58" i="5"/>
  <c r="R68" i="5" s="1"/>
  <c r="P58" i="5"/>
  <c r="L58" i="5"/>
  <c r="L68" i="5" s="1"/>
  <c r="J58" i="5"/>
  <c r="J68" i="5" s="1"/>
  <c r="H58" i="5"/>
  <c r="H68" i="5" s="1"/>
  <c r="F58" i="5"/>
  <c r="F68" i="5" s="1"/>
  <c r="D58" i="5"/>
  <c r="D68" i="5" s="1"/>
  <c r="B58" i="5"/>
  <c r="B68" i="5" s="1"/>
  <c r="D46" i="5"/>
  <c r="F46" i="5" s="1"/>
  <c r="H46" i="5" s="1"/>
  <c r="J46" i="5" s="1"/>
  <c r="L46" i="5" s="1"/>
  <c r="N46" i="5" s="1"/>
  <c r="P46" i="5" s="1"/>
  <c r="R46" i="5" s="1"/>
  <c r="T46" i="5" s="1"/>
  <c r="D45" i="5"/>
  <c r="F45" i="5" s="1"/>
  <c r="H45" i="5" s="1"/>
  <c r="J45" i="5" s="1"/>
  <c r="L45" i="5" s="1"/>
  <c r="N45" i="5" s="1"/>
  <c r="P45" i="5" s="1"/>
  <c r="R45" i="5" s="1"/>
  <c r="T45" i="5" s="1"/>
  <c r="D44" i="5"/>
  <c r="F44" i="5" s="1"/>
  <c r="H44" i="5" s="1"/>
  <c r="J44" i="5" s="1"/>
  <c r="L44" i="5" s="1"/>
  <c r="N44" i="5" s="1"/>
  <c r="P44" i="5" s="1"/>
  <c r="R44" i="5" s="1"/>
  <c r="T44" i="5" s="1"/>
  <c r="D43" i="5"/>
  <c r="F43" i="5" s="1"/>
  <c r="H43" i="5" s="1"/>
  <c r="J43" i="5" s="1"/>
  <c r="L43" i="5" s="1"/>
  <c r="N43" i="5" s="1"/>
  <c r="P43" i="5" s="1"/>
  <c r="R43" i="5" s="1"/>
  <c r="T43" i="5" s="1"/>
  <c r="D42" i="5"/>
  <c r="F42" i="5" s="1"/>
  <c r="H42" i="5" s="1"/>
  <c r="J42" i="5" s="1"/>
  <c r="L42" i="5" s="1"/>
  <c r="N42" i="5" s="1"/>
  <c r="P42" i="5" s="1"/>
  <c r="R42" i="5" s="1"/>
  <c r="T42" i="5" s="1"/>
  <c r="D41" i="5"/>
  <c r="F41" i="5" s="1"/>
  <c r="H41" i="5" s="1"/>
  <c r="J41" i="5" s="1"/>
  <c r="L41" i="5" s="1"/>
  <c r="N41" i="5" s="1"/>
  <c r="P41" i="5" s="1"/>
  <c r="R41" i="5" s="1"/>
  <c r="T41" i="5" s="1"/>
  <c r="D40" i="5"/>
  <c r="F40" i="5" s="1"/>
  <c r="H40" i="5" s="1"/>
  <c r="J40" i="5" s="1"/>
  <c r="L40" i="5" s="1"/>
  <c r="N40" i="5" s="1"/>
  <c r="P40" i="5" s="1"/>
  <c r="R40" i="5" s="1"/>
  <c r="T40" i="5" s="1"/>
  <c r="D38" i="5"/>
  <c r="F38" i="5" s="1"/>
  <c r="H38" i="5" s="1"/>
  <c r="J38" i="5" s="1"/>
  <c r="L38" i="5" s="1"/>
  <c r="N38" i="5" s="1"/>
  <c r="P38" i="5" s="1"/>
  <c r="R38" i="5" s="1"/>
  <c r="T38" i="5" s="1"/>
  <c r="D37" i="5"/>
  <c r="F37" i="5" s="1"/>
  <c r="H37" i="5" s="1"/>
  <c r="J37" i="5" s="1"/>
  <c r="L37" i="5" s="1"/>
  <c r="N37" i="5" s="1"/>
  <c r="P37" i="5" s="1"/>
  <c r="R37" i="5" s="1"/>
  <c r="T37" i="5" s="1"/>
  <c r="D36" i="5"/>
  <c r="F36" i="5" s="1"/>
  <c r="H36" i="5" s="1"/>
  <c r="J36" i="5" s="1"/>
  <c r="L36" i="5" s="1"/>
  <c r="N36" i="5" s="1"/>
  <c r="P36" i="5" s="1"/>
  <c r="R36" i="5" s="1"/>
  <c r="T36" i="5" s="1"/>
  <c r="D35" i="5"/>
  <c r="F35" i="5" s="1"/>
  <c r="H35" i="5" s="1"/>
  <c r="J35" i="5" s="1"/>
  <c r="L35" i="5" s="1"/>
  <c r="N35" i="5" s="1"/>
  <c r="P35" i="5" s="1"/>
  <c r="R35" i="5" s="1"/>
  <c r="T35" i="5" s="1"/>
  <c r="D34" i="5"/>
  <c r="F34" i="5" s="1"/>
  <c r="H34" i="5" s="1"/>
  <c r="J34" i="5" s="1"/>
  <c r="L34" i="5" s="1"/>
  <c r="N34" i="5" s="1"/>
  <c r="P34" i="5" s="1"/>
  <c r="R34" i="5" s="1"/>
  <c r="T34" i="5" s="1"/>
  <c r="D33" i="5"/>
  <c r="F33" i="5" s="1"/>
  <c r="H33" i="5" s="1"/>
  <c r="J33" i="5" s="1"/>
  <c r="L33" i="5" s="1"/>
  <c r="N33" i="5" s="1"/>
  <c r="P33" i="5" s="1"/>
  <c r="R33" i="5" s="1"/>
  <c r="T33" i="5" s="1"/>
  <c r="D32" i="5"/>
  <c r="D31" i="5"/>
  <c r="F31" i="5" s="1"/>
  <c r="H31" i="5" s="1"/>
  <c r="J31" i="5" s="1"/>
  <c r="L31" i="5" s="1"/>
  <c r="N31" i="5" s="1"/>
  <c r="P31" i="5" s="1"/>
  <c r="R31" i="5" s="1"/>
  <c r="T31" i="5" s="1"/>
  <c r="D30" i="5"/>
  <c r="F30" i="5" s="1"/>
  <c r="H30" i="5" s="1"/>
  <c r="J30" i="5" s="1"/>
  <c r="B29" i="5"/>
  <c r="B28" i="5" s="1"/>
  <c r="B91" i="5" s="1"/>
  <c r="D22" i="5"/>
  <c r="F22" i="5" s="1"/>
  <c r="H22" i="5" s="1"/>
  <c r="J22" i="5" s="1"/>
  <c r="L22" i="5" s="1"/>
  <c r="N22" i="5" s="1"/>
  <c r="P22" i="5" s="1"/>
  <c r="R22" i="5" s="1"/>
  <c r="T22" i="5" s="1"/>
  <c r="D21" i="5"/>
  <c r="F21" i="5" s="1"/>
  <c r="B20" i="5"/>
  <c r="D18" i="5"/>
  <c r="F18" i="5" s="1"/>
  <c r="H18" i="5" s="1"/>
  <c r="J18" i="5" s="1"/>
  <c r="L18" i="5" s="1"/>
  <c r="N18" i="5" s="1"/>
  <c r="P18" i="5" s="1"/>
  <c r="R18" i="5" s="1"/>
  <c r="T18" i="5" s="1"/>
  <c r="D17" i="5"/>
  <c r="D15" i="5" s="1"/>
  <c r="F16" i="5"/>
  <c r="H16" i="5" s="1"/>
  <c r="J16" i="5" s="1"/>
  <c r="D16" i="5"/>
  <c r="B15" i="5"/>
  <c r="D9" i="5"/>
  <c r="B6" i="5"/>
  <c r="T7" i="5"/>
  <c r="R7" i="5"/>
  <c r="P7" i="5"/>
  <c r="N7" i="5"/>
  <c r="L7" i="5"/>
  <c r="J7" i="5"/>
  <c r="H7" i="5"/>
  <c r="F7" i="5"/>
  <c r="D7" i="5"/>
  <c r="B7" i="5"/>
  <c r="F20" i="5" l="1"/>
  <c r="H21" i="5"/>
  <c r="J21" i="5" s="1"/>
  <c r="L21" i="5" s="1"/>
  <c r="N21" i="5" s="1"/>
  <c r="F9" i="5"/>
  <c r="H9" i="5" s="1"/>
  <c r="H6" i="5" s="1"/>
  <c r="D6" i="5"/>
  <c r="D104" i="5" s="1"/>
  <c r="D105" i="5" s="1"/>
  <c r="C14" i="3"/>
  <c r="L30" i="5"/>
  <c r="B104" i="5"/>
  <c r="B105" i="5" s="1"/>
  <c r="J9" i="5"/>
  <c r="L16" i="5"/>
  <c r="L20" i="5"/>
  <c r="F6" i="5"/>
  <c r="H20" i="5"/>
  <c r="F32" i="5"/>
  <c r="H32" i="5" s="1"/>
  <c r="J32" i="5" s="1"/>
  <c r="L32" i="5" s="1"/>
  <c r="N32" i="5" s="1"/>
  <c r="P32" i="5" s="1"/>
  <c r="R32" i="5" s="1"/>
  <c r="T32" i="5" s="1"/>
  <c r="D29" i="5"/>
  <c r="D28" i="5" s="1"/>
  <c r="D91" i="5" s="1"/>
  <c r="F17" i="5"/>
  <c r="H17" i="5" s="1"/>
  <c r="D20" i="5"/>
  <c r="J20" i="5" l="1"/>
  <c r="B25" i="5"/>
  <c r="H29" i="5"/>
  <c r="H28" i="5" s="1"/>
  <c r="H91" i="5" s="1"/>
  <c r="F29" i="5"/>
  <c r="F28" i="5" s="1"/>
  <c r="F91" i="5" s="1"/>
  <c r="J17" i="5"/>
  <c r="H15" i="5"/>
  <c r="F104" i="5"/>
  <c r="F105" i="5" s="1"/>
  <c r="N16" i="5"/>
  <c r="H104" i="5"/>
  <c r="H105" i="5" s="1"/>
  <c r="N20" i="5"/>
  <c r="P21" i="5"/>
  <c r="J6" i="5"/>
  <c r="L9" i="5"/>
  <c r="J29" i="5"/>
  <c r="J28" i="5" s="1"/>
  <c r="J91" i="5" s="1"/>
  <c r="F15" i="5"/>
  <c r="N30" i="5"/>
  <c r="L29" i="5"/>
  <c r="L28" i="5" s="1"/>
  <c r="L91" i="5" s="1"/>
  <c r="B26" i="1"/>
  <c r="B26" i="4"/>
  <c r="B5" i="3"/>
  <c r="D5" i="3"/>
  <c r="E5" i="3"/>
  <c r="E4" i="3"/>
  <c r="E3" i="3"/>
  <c r="C4" i="3"/>
  <c r="C3" i="3"/>
  <c r="C5" i="3" s="1"/>
  <c r="B26" i="5" l="1"/>
  <c r="D25" i="5"/>
  <c r="N29" i="5"/>
  <c r="N28" i="5" s="1"/>
  <c r="N91" i="5" s="1"/>
  <c r="P30" i="5"/>
  <c r="L6" i="5"/>
  <c r="N9" i="5"/>
  <c r="R21" i="5"/>
  <c r="P20" i="5"/>
  <c r="J104" i="5"/>
  <c r="J105" i="5" s="1"/>
  <c r="P16" i="5"/>
  <c r="L17" i="5"/>
  <c r="J15" i="5"/>
  <c r="T96" i="4"/>
  <c r="R96" i="4"/>
  <c r="P96" i="4"/>
  <c r="N96" i="4"/>
  <c r="L96" i="4"/>
  <c r="J96" i="4"/>
  <c r="H96" i="4"/>
  <c r="F96" i="4"/>
  <c r="D96" i="4"/>
  <c r="B96" i="4"/>
  <c r="T95" i="4"/>
  <c r="R95" i="4"/>
  <c r="P95" i="4"/>
  <c r="N95" i="4"/>
  <c r="L95" i="4"/>
  <c r="J95" i="4"/>
  <c r="H95" i="4"/>
  <c r="F95" i="4"/>
  <c r="D95" i="4"/>
  <c r="B95" i="4"/>
  <c r="T93" i="4"/>
  <c r="R93" i="4"/>
  <c r="P93" i="4"/>
  <c r="N93" i="4"/>
  <c r="L93" i="4"/>
  <c r="J93" i="4"/>
  <c r="H93" i="4"/>
  <c r="F93" i="4"/>
  <c r="D93" i="4"/>
  <c r="B93" i="4"/>
  <c r="F85" i="4"/>
  <c r="D85" i="4"/>
  <c r="B85" i="4"/>
  <c r="T78" i="4"/>
  <c r="R78" i="4"/>
  <c r="P78" i="4"/>
  <c r="N78" i="4"/>
  <c r="L78" i="4"/>
  <c r="P69" i="4"/>
  <c r="N69" i="4"/>
  <c r="H69" i="4"/>
  <c r="T59" i="4"/>
  <c r="T69" i="4" s="1"/>
  <c r="R59" i="4"/>
  <c r="R69" i="4" s="1"/>
  <c r="P59" i="4"/>
  <c r="L59" i="4"/>
  <c r="L69" i="4" s="1"/>
  <c r="J59" i="4"/>
  <c r="J69" i="4" s="1"/>
  <c r="H59" i="4"/>
  <c r="F59" i="4"/>
  <c r="F69" i="4" s="1"/>
  <c r="D59" i="4"/>
  <c r="D69" i="4" s="1"/>
  <c r="B59" i="4"/>
  <c r="B69" i="4" s="1"/>
  <c r="D47" i="4"/>
  <c r="F47" i="4" s="1"/>
  <c r="H47" i="4" s="1"/>
  <c r="J47" i="4" s="1"/>
  <c r="L47" i="4" s="1"/>
  <c r="N47" i="4" s="1"/>
  <c r="P47" i="4" s="1"/>
  <c r="R47" i="4" s="1"/>
  <c r="T47" i="4" s="1"/>
  <c r="D46" i="4"/>
  <c r="F46" i="4" s="1"/>
  <c r="H46" i="4" s="1"/>
  <c r="J46" i="4" s="1"/>
  <c r="L46" i="4" s="1"/>
  <c r="N46" i="4" s="1"/>
  <c r="P46" i="4" s="1"/>
  <c r="R46" i="4" s="1"/>
  <c r="T46" i="4" s="1"/>
  <c r="D45" i="4"/>
  <c r="F45" i="4" s="1"/>
  <c r="H45" i="4" s="1"/>
  <c r="J45" i="4" s="1"/>
  <c r="L45" i="4" s="1"/>
  <c r="N45" i="4" s="1"/>
  <c r="P45" i="4" s="1"/>
  <c r="R45" i="4" s="1"/>
  <c r="T45" i="4" s="1"/>
  <c r="H44" i="4"/>
  <c r="J44" i="4" s="1"/>
  <c r="L44" i="4" s="1"/>
  <c r="N44" i="4" s="1"/>
  <c r="P44" i="4" s="1"/>
  <c r="R44" i="4" s="1"/>
  <c r="T44" i="4" s="1"/>
  <c r="D44" i="4"/>
  <c r="F44" i="4" s="1"/>
  <c r="D43" i="4"/>
  <c r="F43" i="4" s="1"/>
  <c r="H43" i="4" s="1"/>
  <c r="J43" i="4" s="1"/>
  <c r="L43" i="4" s="1"/>
  <c r="N43" i="4" s="1"/>
  <c r="P43" i="4" s="1"/>
  <c r="R43" i="4" s="1"/>
  <c r="T43" i="4" s="1"/>
  <c r="D42" i="4"/>
  <c r="F42" i="4" s="1"/>
  <c r="H42" i="4" s="1"/>
  <c r="J42" i="4" s="1"/>
  <c r="L42" i="4" s="1"/>
  <c r="N42" i="4" s="1"/>
  <c r="P42" i="4" s="1"/>
  <c r="R42" i="4" s="1"/>
  <c r="T42" i="4" s="1"/>
  <c r="D41" i="4"/>
  <c r="F41" i="4" s="1"/>
  <c r="H41" i="4" s="1"/>
  <c r="J41" i="4" s="1"/>
  <c r="L41" i="4" s="1"/>
  <c r="N41" i="4" s="1"/>
  <c r="P41" i="4" s="1"/>
  <c r="R41" i="4" s="1"/>
  <c r="T41" i="4" s="1"/>
  <c r="D40" i="4"/>
  <c r="F40" i="4" s="1"/>
  <c r="H40" i="4" s="1"/>
  <c r="J40" i="4" s="1"/>
  <c r="L40" i="4" s="1"/>
  <c r="N40" i="4" s="1"/>
  <c r="P40" i="4" s="1"/>
  <c r="R40" i="4" s="1"/>
  <c r="T40" i="4" s="1"/>
  <c r="D38" i="4"/>
  <c r="F38" i="4" s="1"/>
  <c r="H38" i="4" s="1"/>
  <c r="J38" i="4" s="1"/>
  <c r="L38" i="4" s="1"/>
  <c r="N38" i="4" s="1"/>
  <c r="P38" i="4" s="1"/>
  <c r="R38" i="4" s="1"/>
  <c r="T38" i="4" s="1"/>
  <c r="D37" i="4"/>
  <c r="F37" i="4" s="1"/>
  <c r="H37" i="4" s="1"/>
  <c r="J37" i="4" s="1"/>
  <c r="L37" i="4" s="1"/>
  <c r="N37" i="4" s="1"/>
  <c r="P37" i="4" s="1"/>
  <c r="R37" i="4" s="1"/>
  <c r="T37" i="4" s="1"/>
  <c r="F36" i="4"/>
  <c r="H36" i="4" s="1"/>
  <c r="J36" i="4" s="1"/>
  <c r="L36" i="4" s="1"/>
  <c r="N36" i="4" s="1"/>
  <c r="P36" i="4" s="1"/>
  <c r="R36" i="4" s="1"/>
  <c r="T36" i="4" s="1"/>
  <c r="D36" i="4"/>
  <c r="D35" i="4"/>
  <c r="F35" i="4" s="1"/>
  <c r="H35" i="4" s="1"/>
  <c r="J35" i="4" s="1"/>
  <c r="L35" i="4" s="1"/>
  <c r="N35" i="4" s="1"/>
  <c r="P35" i="4" s="1"/>
  <c r="R35" i="4" s="1"/>
  <c r="T35" i="4" s="1"/>
  <c r="D34" i="4"/>
  <c r="F34" i="4" s="1"/>
  <c r="H34" i="4" s="1"/>
  <c r="J34" i="4" s="1"/>
  <c r="L34" i="4" s="1"/>
  <c r="N34" i="4" s="1"/>
  <c r="P34" i="4" s="1"/>
  <c r="R34" i="4" s="1"/>
  <c r="T34" i="4" s="1"/>
  <c r="D33" i="4"/>
  <c r="F33" i="4" s="1"/>
  <c r="H33" i="4" s="1"/>
  <c r="J33" i="4" s="1"/>
  <c r="L33" i="4" s="1"/>
  <c r="N33" i="4" s="1"/>
  <c r="P33" i="4" s="1"/>
  <c r="R33" i="4" s="1"/>
  <c r="T33" i="4" s="1"/>
  <c r="D32" i="4"/>
  <c r="F32" i="4" s="1"/>
  <c r="H32" i="4" s="1"/>
  <c r="J32" i="4" s="1"/>
  <c r="L32" i="4" s="1"/>
  <c r="N32" i="4" s="1"/>
  <c r="P32" i="4" s="1"/>
  <c r="R32" i="4" s="1"/>
  <c r="T32" i="4" s="1"/>
  <c r="D31" i="4"/>
  <c r="F31" i="4" s="1"/>
  <c r="H31" i="4" s="1"/>
  <c r="J31" i="4" s="1"/>
  <c r="L31" i="4" s="1"/>
  <c r="N31" i="4" s="1"/>
  <c r="P31" i="4" s="1"/>
  <c r="R31" i="4" s="1"/>
  <c r="T31" i="4" s="1"/>
  <c r="D30" i="4"/>
  <c r="F30" i="4" s="1"/>
  <c r="D29" i="4"/>
  <c r="D28" i="4" s="1"/>
  <c r="D92" i="4" s="1"/>
  <c r="B29" i="4"/>
  <c r="B28" i="4"/>
  <c r="B92" i="4" s="1"/>
  <c r="D26" i="4"/>
  <c r="F26" i="4" s="1"/>
  <c r="H26" i="4" s="1"/>
  <c r="J26" i="4" s="1"/>
  <c r="L26" i="4" s="1"/>
  <c r="N26" i="4" s="1"/>
  <c r="P26" i="4" s="1"/>
  <c r="R26" i="4" s="1"/>
  <c r="T26" i="4" s="1"/>
  <c r="D25" i="4"/>
  <c r="F25" i="4" s="1"/>
  <c r="B24" i="4"/>
  <c r="B91" i="4" s="1"/>
  <c r="F22" i="4"/>
  <c r="H22" i="4" s="1"/>
  <c r="J22" i="4" s="1"/>
  <c r="L22" i="4" s="1"/>
  <c r="N22" i="4" s="1"/>
  <c r="P22" i="4" s="1"/>
  <c r="R22" i="4" s="1"/>
  <c r="T22" i="4" s="1"/>
  <c r="D22" i="4"/>
  <c r="D21" i="4"/>
  <c r="F21" i="4" s="1"/>
  <c r="D20" i="4"/>
  <c r="B20" i="4"/>
  <c r="F18" i="4"/>
  <c r="H18" i="4" s="1"/>
  <c r="J18" i="4" s="1"/>
  <c r="L18" i="4" s="1"/>
  <c r="N18" i="4" s="1"/>
  <c r="P18" i="4" s="1"/>
  <c r="R18" i="4" s="1"/>
  <c r="T18" i="4" s="1"/>
  <c r="D18" i="4"/>
  <c r="D17" i="4"/>
  <c r="F17" i="4" s="1"/>
  <c r="H17" i="4" s="1"/>
  <c r="J17" i="4" s="1"/>
  <c r="L17" i="4" s="1"/>
  <c r="N17" i="4" s="1"/>
  <c r="P17" i="4" s="1"/>
  <c r="R17" i="4" s="1"/>
  <c r="T17" i="4" s="1"/>
  <c r="D16" i="4"/>
  <c r="F16" i="4" s="1"/>
  <c r="D15" i="4"/>
  <c r="B15" i="4"/>
  <c r="D9" i="4"/>
  <c r="F9" i="4" s="1"/>
  <c r="B6" i="4"/>
  <c r="T7" i="4"/>
  <c r="R7" i="4"/>
  <c r="P7" i="4"/>
  <c r="N7" i="4"/>
  <c r="L7" i="4"/>
  <c r="J7" i="4"/>
  <c r="H7" i="4"/>
  <c r="F7" i="4"/>
  <c r="D7" i="4"/>
  <c r="B7" i="4"/>
  <c r="D6" i="4"/>
  <c r="B24" i="5" l="1"/>
  <c r="D26" i="5"/>
  <c r="F26" i="5" s="1"/>
  <c r="H26" i="5" s="1"/>
  <c r="J26" i="5" s="1"/>
  <c r="L26" i="5" s="1"/>
  <c r="N26" i="5" s="1"/>
  <c r="P26" i="5" s="1"/>
  <c r="R26" i="5" s="1"/>
  <c r="T26" i="5" s="1"/>
  <c r="F25" i="5"/>
  <c r="R16" i="5"/>
  <c r="L104" i="5"/>
  <c r="L105" i="5" s="1"/>
  <c r="T21" i="5"/>
  <c r="T20" i="5" s="1"/>
  <c r="R20" i="5"/>
  <c r="P29" i="5"/>
  <c r="P28" i="5" s="1"/>
  <c r="P91" i="5" s="1"/>
  <c r="R30" i="5"/>
  <c r="N17" i="5"/>
  <c r="L15" i="5"/>
  <c r="P9" i="5"/>
  <c r="N6" i="5"/>
  <c r="B97" i="4"/>
  <c r="D24" i="4"/>
  <c r="D91" i="4" s="1"/>
  <c r="D97" i="4" s="1"/>
  <c r="H16" i="4"/>
  <c r="F15" i="4"/>
  <c r="H9" i="4"/>
  <c r="F6" i="4"/>
  <c r="H21" i="4"/>
  <c r="F20" i="4"/>
  <c r="F24" i="4"/>
  <c r="F91" i="4" s="1"/>
  <c r="H25" i="4"/>
  <c r="D103" i="4"/>
  <c r="D104" i="4" s="1"/>
  <c r="B103" i="4"/>
  <c r="B104" i="4" s="1"/>
  <c r="B57" i="4"/>
  <c r="H30" i="4"/>
  <c r="F29" i="4"/>
  <c r="F28" i="4" s="1"/>
  <c r="F92" i="4" s="1"/>
  <c r="L77" i="1"/>
  <c r="N77" i="1"/>
  <c r="P77" i="1"/>
  <c r="R77" i="1"/>
  <c r="T77" i="1"/>
  <c r="D57" i="4" l="1"/>
  <c r="D73" i="4" s="1"/>
  <c r="B73" i="4"/>
  <c r="B76" i="4" s="1"/>
  <c r="H25" i="5"/>
  <c r="F24" i="5"/>
  <c r="B90" i="5"/>
  <c r="B96" i="5" s="1"/>
  <c r="B70" i="5" s="1"/>
  <c r="B56" i="5"/>
  <c r="D24" i="5"/>
  <c r="R9" i="5"/>
  <c r="P6" i="5"/>
  <c r="P17" i="5"/>
  <c r="N15" i="5"/>
  <c r="T16" i="5"/>
  <c r="N104" i="5"/>
  <c r="N105" i="5" s="1"/>
  <c r="T30" i="5"/>
  <c r="T29" i="5" s="1"/>
  <c r="T28" i="5" s="1"/>
  <c r="T91" i="5" s="1"/>
  <c r="R29" i="5"/>
  <c r="R28" i="5" s="1"/>
  <c r="R91" i="5" s="1"/>
  <c r="F57" i="4"/>
  <c r="F73" i="4" s="1"/>
  <c r="F103" i="4"/>
  <c r="F104" i="4" s="1"/>
  <c r="H24" i="4"/>
  <c r="H91" i="4" s="1"/>
  <c r="J25" i="4"/>
  <c r="F97" i="4"/>
  <c r="H20" i="4"/>
  <c r="J21" i="4"/>
  <c r="J16" i="4"/>
  <c r="H15" i="4"/>
  <c r="D80" i="4"/>
  <c r="D83" i="4" s="1"/>
  <c r="D88" i="4" s="1"/>
  <c r="D76" i="4"/>
  <c r="H29" i="4"/>
  <c r="H28" i="4" s="1"/>
  <c r="H92" i="4" s="1"/>
  <c r="J30" i="4"/>
  <c r="B98" i="4"/>
  <c r="B99" i="4" s="1"/>
  <c r="D71" i="4"/>
  <c r="H6" i="4"/>
  <c r="J9" i="4"/>
  <c r="T97" i="2"/>
  <c r="R97" i="2"/>
  <c r="P97" i="2"/>
  <c r="N97" i="2"/>
  <c r="L97" i="2"/>
  <c r="J97" i="2"/>
  <c r="H97" i="2"/>
  <c r="F97" i="2"/>
  <c r="D97" i="2"/>
  <c r="B97" i="2"/>
  <c r="T94" i="2"/>
  <c r="R94" i="2"/>
  <c r="P94" i="2"/>
  <c r="N94" i="2"/>
  <c r="L94" i="2"/>
  <c r="J94" i="2"/>
  <c r="H94" i="2"/>
  <c r="F94" i="2"/>
  <c r="D94" i="2"/>
  <c r="B94" i="2"/>
  <c r="F86" i="2"/>
  <c r="D86" i="2"/>
  <c r="B86" i="2"/>
  <c r="T79" i="2"/>
  <c r="R79" i="2"/>
  <c r="P79" i="2"/>
  <c r="N79" i="2"/>
  <c r="L79" i="2"/>
  <c r="R70" i="2"/>
  <c r="P70" i="2"/>
  <c r="N70" i="2"/>
  <c r="H70" i="2"/>
  <c r="T60" i="2"/>
  <c r="T70" i="2" s="1"/>
  <c r="R60" i="2"/>
  <c r="P60" i="2"/>
  <c r="L60" i="2"/>
  <c r="L70" i="2" s="1"/>
  <c r="J60" i="2"/>
  <c r="J70" i="2" s="1"/>
  <c r="H60" i="2"/>
  <c r="F60" i="2"/>
  <c r="F70" i="2" s="1"/>
  <c r="D60" i="2"/>
  <c r="D70" i="2" s="1"/>
  <c r="B60" i="2"/>
  <c r="B70" i="2" s="1"/>
  <c r="R48" i="2"/>
  <c r="T48" i="2" s="1"/>
  <c r="J48" i="2"/>
  <c r="L48" i="2" s="1"/>
  <c r="N48" i="2" s="1"/>
  <c r="P48" i="2" s="1"/>
  <c r="D48" i="2"/>
  <c r="F48" i="2" s="1"/>
  <c r="H48" i="2" s="1"/>
  <c r="D47" i="2"/>
  <c r="F47" i="2" s="1"/>
  <c r="H47" i="2" s="1"/>
  <c r="J47" i="2" s="1"/>
  <c r="L47" i="2" s="1"/>
  <c r="N47" i="2" s="1"/>
  <c r="P47" i="2" s="1"/>
  <c r="R47" i="2" s="1"/>
  <c r="T47" i="2" s="1"/>
  <c r="D46" i="2"/>
  <c r="F46" i="2" s="1"/>
  <c r="H46" i="2" s="1"/>
  <c r="J46" i="2" s="1"/>
  <c r="L46" i="2" s="1"/>
  <c r="N46" i="2" s="1"/>
  <c r="P46" i="2" s="1"/>
  <c r="R46" i="2" s="1"/>
  <c r="T46" i="2" s="1"/>
  <c r="D45" i="2"/>
  <c r="F45" i="2" s="1"/>
  <c r="H45" i="2" s="1"/>
  <c r="J45" i="2" s="1"/>
  <c r="L45" i="2" s="1"/>
  <c r="N45" i="2" s="1"/>
  <c r="P45" i="2" s="1"/>
  <c r="R45" i="2" s="1"/>
  <c r="T45" i="2" s="1"/>
  <c r="D44" i="2"/>
  <c r="F44" i="2" s="1"/>
  <c r="H44" i="2" s="1"/>
  <c r="J44" i="2" s="1"/>
  <c r="L44" i="2" s="1"/>
  <c r="N44" i="2" s="1"/>
  <c r="P44" i="2" s="1"/>
  <c r="R44" i="2" s="1"/>
  <c r="T44" i="2" s="1"/>
  <c r="D43" i="2"/>
  <c r="F43" i="2" s="1"/>
  <c r="H43" i="2" s="1"/>
  <c r="J43" i="2" s="1"/>
  <c r="L43" i="2" s="1"/>
  <c r="N43" i="2" s="1"/>
  <c r="P43" i="2" s="1"/>
  <c r="R43" i="2" s="1"/>
  <c r="T43" i="2" s="1"/>
  <c r="F42" i="2"/>
  <c r="H42" i="2" s="1"/>
  <c r="J42" i="2" s="1"/>
  <c r="L42" i="2" s="1"/>
  <c r="N42" i="2" s="1"/>
  <c r="P42" i="2" s="1"/>
  <c r="R42" i="2" s="1"/>
  <c r="T42" i="2" s="1"/>
  <c r="D42" i="2"/>
  <c r="D41" i="2"/>
  <c r="F41" i="2" s="1"/>
  <c r="H41" i="2" s="1"/>
  <c r="J41" i="2" s="1"/>
  <c r="L41" i="2" s="1"/>
  <c r="N41" i="2" s="1"/>
  <c r="P41" i="2" s="1"/>
  <c r="R41" i="2" s="1"/>
  <c r="T41" i="2" s="1"/>
  <c r="D39" i="2"/>
  <c r="F39" i="2" s="1"/>
  <c r="H39" i="2" s="1"/>
  <c r="J39" i="2" s="1"/>
  <c r="L39" i="2" s="1"/>
  <c r="N39" i="2" s="1"/>
  <c r="P39" i="2" s="1"/>
  <c r="R39" i="2" s="1"/>
  <c r="T39" i="2" s="1"/>
  <c r="D38" i="2"/>
  <c r="F38" i="2" s="1"/>
  <c r="H38" i="2" s="1"/>
  <c r="J38" i="2" s="1"/>
  <c r="L38" i="2" s="1"/>
  <c r="N38" i="2" s="1"/>
  <c r="P38" i="2" s="1"/>
  <c r="R38" i="2" s="1"/>
  <c r="T38" i="2" s="1"/>
  <c r="D37" i="2"/>
  <c r="F37" i="2" s="1"/>
  <c r="H37" i="2" s="1"/>
  <c r="J37" i="2" s="1"/>
  <c r="L37" i="2" s="1"/>
  <c r="N37" i="2" s="1"/>
  <c r="P37" i="2" s="1"/>
  <c r="R37" i="2" s="1"/>
  <c r="T37" i="2" s="1"/>
  <c r="D36" i="2"/>
  <c r="F36" i="2" s="1"/>
  <c r="H36" i="2" s="1"/>
  <c r="J36" i="2" s="1"/>
  <c r="L36" i="2" s="1"/>
  <c r="N36" i="2" s="1"/>
  <c r="P36" i="2" s="1"/>
  <c r="R36" i="2" s="1"/>
  <c r="T36" i="2" s="1"/>
  <c r="D35" i="2"/>
  <c r="F34" i="2"/>
  <c r="D34" i="2"/>
  <c r="D33" i="2"/>
  <c r="F33" i="2" s="1"/>
  <c r="H33" i="2" s="1"/>
  <c r="J33" i="2" s="1"/>
  <c r="L33" i="2" s="1"/>
  <c r="N33" i="2" s="1"/>
  <c r="P33" i="2" s="1"/>
  <c r="R33" i="2" s="1"/>
  <c r="T33" i="2" s="1"/>
  <c r="F32" i="2"/>
  <c r="H32" i="2" s="1"/>
  <c r="J32" i="2" s="1"/>
  <c r="L32" i="2" s="1"/>
  <c r="N32" i="2" s="1"/>
  <c r="P32" i="2" s="1"/>
  <c r="R32" i="2" s="1"/>
  <c r="T32" i="2" s="1"/>
  <c r="D32" i="2"/>
  <c r="J31" i="2"/>
  <c r="D31" i="2"/>
  <c r="F31" i="2" s="1"/>
  <c r="H31" i="2" s="1"/>
  <c r="B30" i="2"/>
  <c r="B29" i="2" s="1"/>
  <c r="B93" i="2" s="1"/>
  <c r="H23" i="2"/>
  <c r="J23" i="2" s="1"/>
  <c r="L23" i="2" s="1"/>
  <c r="N23" i="2" s="1"/>
  <c r="P23" i="2" s="1"/>
  <c r="R23" i="2" s="1"/>
  <c r="T23" i="2" s="1"/>
  <c r="F23" i="2"/>
  <c r="D23" i="2"/>
  <c r="D22" i="2"/>
  <c r="F22" i="2" s="1"/>
  <c r="F21" i="2" s="1"/>
  <c r="D21" i="2"/>
  <c r="B21" i="2"/>
  <c r="J19" i="2"/>
  <c r="L19" i="2" s="1"/>
  <c r="N19" i="2" s="1"/>
  <c r="P19" i="2" s="1"/>
  <c r="R19" i="2" s="1"/>
  <c r="T19" i="2" s="1"/>
  <c r="H19" i="2"/>
  <c r="F19" i="2"/>
  <c r="D19" i="2"/>
  <c r="H18" i="2"/>
  <c r="J18" i="2" s="1"/>
  <c r="L18" i="2" s="1"/>
  <c r="N18" i="2" s="1"/>
  <c r="P18" i="2" s="1"/>
  <c r="R18" i="2" s="1"/>
  <c r="T18" i="2" s="1"/>
  <c r="D18" i="2"/>
  <c r="F18" i="2" s="1"/>
  <c r="D17" i="2"/>
  <c r="F17" i="2" s="1"/>
  <c r="D16" i="2"/>
  <c r="B16" i="2"/>
  <c r="D10" i="2"/>
  <c r="B7" i="2"/>
  <c r="T8" i="2"/>
  <c r="R8" i="2"/>
  <c r="P8" i="2"/>
  <c r="N8" i="2"/>
  <c r="L8" i="2"/>
  <c r="J8" i="2"/>
  <c r="H8" i="2"/>
  <c r="F8" i="2"/>
  <c r="D8" i="2"/>
  <c r="B8" i="2"/>
  <c r="T95" i="1"/>
  <c r="R95" i="1"/>
  <c r="P95" i="1"/>
  <c r="N95" i="1"/>
  <c r="L95" i="1"/>
  <c r="J95" i="1"/>
  <c r="H95" i="1"/>
  <c r="F95" i="1"/>
  <c r="D95" i="1"/>
  <c r="B95" i="1"/>
  <c r="T94" i="1"/>
  <c r="R94" i="1"/>
  <c r="P94" i="1"/>
  <c r="N94" i="1"/>
  <c r="L94" i="1"/>
  <c r="J94" i="1"/>
  <c r="H94" i="1"/>
  <c r="F94" i="1"/>
  <c r="D94" i="1"/>
  <c r="B94" i="1"/>
  <c r="T92" i="1"/>
  <c r="R92" i="1"/>
  <c r="P92" i="1"/>
  <c r="N92" i="1"/>
  <c r="L92" i="1"/>
  <c r="J92" i="1"/>
  <c r="H92" i="1"/>
  <c r="F92" i="1"/>
  <c r="D92" i="1"/>
  <c r="B92" i="1"/>
  <c r="F84" i="1"/>
  <c r="D84" i="1"/>
  <c r="B84" i="1"/>
  <c r="N68" i="1"/>
  <c r="T58" i="1"/>
  <c r="T68" i="1" s="1"/>
  <c r="R58" i="1"/>
  <c r="R68" i="1" s="1"/>
  <c r="P58" i="1"/>
  <c r="P68" i="1" s="1"/>
  <c r="L58" i="1"/>
  <c r="L68" i="1" s="1"/>
  <c r="J58" i="1"/>
  <c r="J68" i="1" s="1"/>
  <c r="H58" i="1"/>
  <c r="H68" i="1" s="1"/>
  <c r="F58" i="1"/>
  <c r="F68" i="1" s="1"/>
  <c r="D58" i="1"/>
  <c r="D68" i="1" s="1"/>
  <c r="B58" i="1"/>
  <c r="B68" i="1" s="1"/>
  <c r="D46" i="1"/>
  <c r="F46" i="1" s="1"/>
  <c r="H46" i="1" s="1"/>
  <c r="J46" i="1" s="1"/>
  <c r="L46" i="1" s="1"/>
  <c r="N46" i="1" s="1"/>
  <c r="P46" i="1" s="1"/>
  <c r="R46" i="1" s="1"/>
  <c r="T46" i="1" s="1"/>
  <c r="D45" i="1"/>
  <c r="F45" i="1" s="1"/>
  <c r="H45" i="1" s="1"/>
  <c r="J45" i="1" s="1"/>
  <c r="L45" i="1" s="1"/>
  <c r="N45" i="1" s="1"/>
  <c r="P45" i="1" s="1"/>
  <c r="R45" i="1" s="1"/>
  <c r="T45" i="1" s="1"/>
  <c r="D44" i="1"/>
  <c r="F44" i="1" s="1"/>
  <c r="H44" i="1" s="1"/>
  <c r="J44" i="1" s="1"/>
  <c r="L44" i="1" s="1"/>
  <c r="N44" i="1" s="1"/>
  <c r="P44" i="1" s="1"/>
  <c r="R44" i="1" s="1"/>
  <c r="T44" i="1" s="1"/>
  <c r="D43" i="1"/>
  <c r="F43" i="1" s="1"/>
  <c r="H43" i="1" s="1"/>
  <c r="J43" i="1" s="1"/>
  <c r="L43" i="1" s="1"/>
  <c r="N43" i="1" s="1"/>
  <c r="P43" i="1" s="1"/>
  <c r="R43" i="1" s="1"/>
  <c r="T43" i="1" s="1"/>
  <c r="D42" i="1"/>
  <c r="F42" i="1" s="1"/>
  <c r="H42" i="1" s="1"/>
  <c r="J42" i="1" s="1"/>
  <c r="L42" i="1" s="1"/>
  <c r="N42" i="1" s="1"/>
  <c r="P42" i="1" s="1"/>
  <c r="R42" i="1" s="1"/>
  <c r="T42" i="1" s="1"/>
  <c r="D41" i="1"/>
  <c r="F41" i="1" s="1"/>
  <c r="H41" i="1" s="1"/>
  <c r="J41" i="1" s="1"/>
  <c r="L41" i="1" s="1"/>
  <c r="N41" i="1" s="1"/>
  <c r="P41" i="1" s="1"/>
  <c r="R41" i="1" s="1"/>
  <c r="T41" i="1" s="1"/>
  <c r="D40" i="1"/>
  <c r="F40" i="1" s="1"/>
  <c r="H40" i="1" s="1"/>
  <c r="J40" i="1" s="1"/>
  <c r="L40" i="1" s="1"/>
  <c r="N40" i="1" s="1"/>
  <c r="P40" i="1" s="1"/>
  <c r="R40" i="1" s="1"/>
  <c r="T40" i="1" s="1"/>
  <c r="D38" i="1"/>
  <c r="F38" i="1" s="1"/>
  <c r="H38" i="1" s="1"/>
  <c r="J38" i="1" s="1"/>
  <c r="L38" i="1" s="1"/>
  <c r="N38" i="1" s="1"/>
  <c r="P38" i="1" s="1"/>
  <c r="R38" i="1" s="1"/>
  <c r="T38" i="1" s="1"/>
  <c r="D37" i="1"/>
  <c r="F37" i="1" s="1"/>
  <c r="H37" i="1" s="1"/>
  <c r="J37" i="1" s="1"/>
  <c r="L37" i="1" s="1"/>
  <c r="N37" i="1" s="1"/>
  <c r="P37" i="1" s="1"/>
  <c r="R37" i="1" s="1"/>
  <c r="T37" i="1" s="1"/>
  <c r="D36" i="1"/>
  <c r="F36" i="1" s="1"/>
  <c r="H36" i="1" s="1"/>
  <c r="J36" i="1" s="1"/>
  <c r="L36" i="1" s="1"/>
  <c r="N36" i="1" s="1"/>
  <c r="P36" i="1" s="1"/>
  <c r="R36" i="1" s="1"/>
  <c r="T36" i="1" s="1"/>
  <c r="D35" i="1"/>
  <c r="F35" i="1" s="1"/>
  <c r="H35" i="1" s="1"/>
  <c r="J35" i="1" s="1"/>
  <c r="L35" i="1" s="1"/>
  <c r="N35" i="1" s="1"/>
  <c r="P35" i="1" s="1"/>
  <c r="R35" i="1" s="1"/>
  <c r="T35" i="1" s="1"/>
  <c r="D34" i="1"/>
  <c r="F34" i="1" s="1"/>
  <c r="H34" i="1" s="1"/>
  <c r="J34" i="1" s="1"/>
  <c r="L34" i="1" s="1"/>
  <c r="N34" i="1" s="1"/>
  <c r="P34" i="1" s="1"/>
  <c r="R34" i="1" s="1"/>
  <c r="T34" i="1" s="1"/>
  <c r="D33" i="1"/>
  <c r="F33" i="1" s="1"/>
  <c r="H33" i="1" s="1"/>
  <c r="J33" i="1" s="1"/>
  <c r="L33" i="1" s="1"/>
  <c r="N33" i="1" s="1"/>
  <c r="P33" i="1" s="1"/>
  <c r="R33" i="1" s="1"/>
  <c r="T33" i="1" s="1"/>
  <c r="D32" i="1"/>
  <c r="F32" i="1" s="1"/>
  <c r="H32" i="1" s="1"/>
  <c r="J32" i="1" s="1"/>
  <c r="L32" i="1" s="1"/>
  <c r="N32" i="1" s="1"/>
  <c r="P32" i="1" s="1"/>
  <c r="R32" i="1" s="1"/>
  <c r="T32" i="1" s="1"/>
  <c r="D31" i="1"/>
  <c r="F31" i="1" s="1"/>
  <c r="H31" i="1" s="1"/>
  <c r="J31" i="1" s="1"/>
  <c r="L31" i="1" s="1"/>
  <c r="N31" i="1" s="1"/>
  <c r="P31" i="1" s="1"/>
  <c r="R31" i="1" s="1"/>
  <c r="T31" i="1" s="1"/>
  <c r="D30" i="1"/>
  <c r="F30" i="1" s="1"/>
  <c r="B29" i="1"/>
  <c r="B28" i="1" s="1"/>
  <c r="B91" i="1" s="1"/>
  <c r="D26" i="1"/>
  <c r="F26" i="1" s="1"/>
  <c r="H26" i="1" s="1"/>
  <c r="J26" i="1" s="1"/>
  <c r="L26" i="1" s="1"/>
  <c r="N26" i="1" s="1"/>
  <c r="P26" i="1" s="1"/>
  <c r="R26" i="1" s="1"/>
  <c r="T26" i="1" s="1"/>
  <c r="D25" i="1"/>
  <c r="B24" i="1"/>
  <c r="B90" i="1" s="1"/>
  <c r="D22" i="1"/>
  <c r="D21" i="1"/>
  <c r="F21" i="1" s="1"/>
  <c r="B20" i="1"/>
  <c r="D18" i="1"/>
  <c r="F18" i="1" s="1"/>
  <c r="H18" i="1" s="1"/>
  <c r="J18" i="1" s="1"/>
  <c r="L18" i="1" s="1"/>
  <c r="N18" i="1" s="1"/>
  <c r="P18" i="1" s="1"/>
  <c r="R18" i="1" s="1"/>
  <c r="T18" i="1" s="1"/>
  <c r="D17" i="1"/>
  <c r="F17" i="1" s="1"/>
  <c r="H17" i="1" s="1"/>
  <c r="J17" i="1" s="1"/>
  <c r="L17" i="1" s="1"/>
  <c r="N17" i="1" s="1"/>
  <c r="P17" i="1" s="1"/>
  <c r="R17" i="1" s="1"/>
  <c r="T17" i="1" s="1"/>
  <c r="D16" i="1"/>
  <c r="F16" i="1" s="1"/>
  <c r="B15" i="1"/>
  <c r="D9" i="1"/>
  <c r="B6" i="1"/>
  <c r="B102" i="1" s="1"/>
  <c r="B101" i="1" s="1"/>
  <c r="T7" i="1"/>
  <c r="R7" i="1"/>
  <c r="P7" i="1"/>
  <c r="N7" i="1"/>
  <c r="L7" i="1"/>
  <c r="J7" i="1"/>
  <c r="H7" i="1"/>
  <c r="F7" i="1"/>
  <c r="D7" i="1"/>
  <c r="B7" i="1"/>
  <c r="F7" i="2" l="1"/>
  <c r="D7" i="2"/>
  <c r="B80" i="4"/>
  <c r="B83" i="4" s="1"/>
  <c r="B88" i="4" s="1"/>
  <c r="B106" i="4"/>
  <c r="B109" i="4" s="1"/>
  <c r="B107" i="4"/>
  <c r="B97" i="5"/>
  <c r="B98" i="5" s="1"/>
  <c r="B99" i="5" s="1"/>
  <c r="B100" i="5" s="1"/>
  <c r="B101" i="5" s="1"/>
  <c r="D70" i="5"/>
  <c r="D90" i="5"/>
  <c r="D96" i="5" s="1"/>
  <c r="D56" i="5"/>
  <c r="F90" i="5"/>
  <c r="F96" i="5" s="1"/>
  <c r="F56" i="5"/>
  <c r="F72" i="5" s="1"/>
  <c r="B72" i="5"/>
  <c r="J25" i="5"/>
  <c r="H24" i="5"/>
  <c r="R17" i="5"/>
  <c r="P15" i="5"/>
  <c r="R6" i="5"/>
  <c r="T9" i="5"/>
  <c r="T6" i="5" s="1"/>
  <c r="P104" i="5"/>
  <c r="P105" i="5" s="1"/>
  <c r="H103" i="4"/>
  <c r="H104" i="4" s="1"/>
  <c r="H57" i="4"/>
  <c r="H73" i="4" s="1"/>
  <c r="L25" i="4"/>
  <c r="J24" i="4"/>
  <c r="J91" i="4" s="1"/>
  <c r="F71" i="4"/>
  <c r="D98" i="4"/>
  <c r="D99" i="4" s="1"/>
  <c r="J29" i="4"/>
  <c r="J28" i="4" s="1"/>
  <c r="J92" i="4" s="1"/>
  <c r="L30" i="4"/>
  <c r="H97" i="4"/>
  <c r="J15" i="4"/>
  <c r="L16" i="4"/>
  <c r="J6" i="4"/>
  <c r="L9" i="4"/>
  <c r="J20" i="4"/>
  <c r="L21" i="4"/>
  <c r="F76" i="4"/>
  <c r="F80" i="4"/>
  <c r="F83" i="4" s="1"/>
  <c r="F88" i="4" s="1"/>
  <c r="D6" i="1"/>
  <c r="D20" i="1"/>
  <c r="F9" i="1"/>
  <c r="F6" i="1" s="1"/>
  <c r="F102" i="1" s="1"/>
  <c r="F103" i="1" s="1"/>
  <c r="B103" i="1"/>
  <c r="F15" i="1"/>
  <c r="D24" i="1"/>
  <c r="D90" i="1" s="1"/>
  <c r="F25" i="1"/>
  <c r="F24" i="1" s="1"/>
  <c r="F90" i="1" s="1"/>
  <c r="B96" i="1"/>
  <c r="B70" i="1" s="1"/>
  <c r="H17" i="2"/>
  <c r="F16" i="2"/>
  <c r="F104" i="2"/>
  <c r="F105" i="2" s="1"/>
  <c r="B56" i="1"/>
  <c r="H30" i="1"/>
  <c r="F29" i="1"/>
  <c r="F28" i="1" s="1"/>
  <c r="F91" i="1" s="1"/>
  <c r="D102" i="1"/>
  <c r="D103" i="1" s="1"/>
  <c r="D104" i="2"/>
  <c r="D105" i="2" s="1"/>
  <c r="H16" i="1"/>
  <c r="F22" i="1"/>
  <c r="H22" i="1" s="1"/>
  <c r="J22" i="1" s="1"/>
  <c r="L22" i="1" s="1"/>
  <c r="N22" i="1" s="1"/>
  <c r="P22" i="1" s="1"/>
  <c r="R22" i="1" s="1"/>
  <c r="T22" i="1" s="1"/>
  <c r="D29" i="1"/>
  <c r="D28" i="1" s="1"/>
  <c r="D91" i="1" s="1"/>
  <c r="D96" i="1" s="1"/>
  <c r="B104" i="2"/>
  <c r="B105" i="2" s="1"/>
  <c r="D15" i="1"/>
  <c r="H34" i="2"/>
  <c r="J34" i="2" s="1"/>
  <c r="L34" i="2" s="1"/>
  <c r="N34" i="2" s="1"/>
  <c r="P34" i="2" s="1"/>
  <c r="R34" i="2" s="1"/>
  <c r="T34" i="2" s="1"/>
  <c r="H22" i="2"/>
  <c r="L31" i="2"/>
  <c r="H21" i="1"/>
  <c r="F35" i="2"/>
  <c r="H35" i="2" s="1"/>
  <c r="J35" i="2" s="1"/>
  <c r="L35" i="2" s="1"/>
  <c r="N35" i="2" s="1"/>
  <c r="P35" i="2" s="1"/>
  <c r="R35" i="2" s="1"/>
  <c r="T35" i="2" s="1"/>
  <c r="D30" i="2"/>
  <c r="D29" i="2" s="1"/>
  <c r="D93" i="2" s="1"/>
  <c r="D107" i="4" l="1"/>
  <c r="D106" i="4"/>
  <c r="D109" i="4" s="1"/>
  <c r="H90" i="5"/>
  <c r="H96" i="5" s="1"/>
  <c r="H56" i="5"/>
  <c r="H72" i="5" s="1"/>
  <c r="F79" i="5"/>
  <c r="F82" i="5" s="1"/>
  <c r="F87" i="5" s="1"/>
  <c r="F75" i="5"/>
  <c r="L25" i="5"/>
  <c r="J24" i="5"/>
  <c r="B107" i="5"/>
  <c r="B110" i="5" s="1"/>
  <c r="B108" i="5"/>
  <c r="F70" i="5"/>
  <c r="D97" i="5"/>
  <c r="D98" i="5" s="1"/>
  <c r="B75" i="5"/>
  <c r="B79" i="5"/>
  <c r="B82" i="5" s="1"/>
  <c r="B87" i="5" s="1"/>
  <c r="D72" i="5"/>
  <c r="T17" i="5"/>
  <c r="T15" i="5" s="1"/>
  <c r="R15" i="5"/>
  <c r="T104" i="5"/>
  <c r="T105" i="5" s="1"/>
  <c r="R104" i="5"/>
  <c r="R105" i="5" s="1"/>
  <c r="J30" i="2"/>
  <c r="J29" i="2" s="1"/>
  <c r="J93" i="2" s="1"/>
  <c r="F30" i="2"/>
  <c r="F29" i="2" s="1"/>
  <c r="F93" i="2" s="1"/>
  <c r="J97" i="4"/>
  <c r="N9" i="4"/>
  <c r="L6" i="4"/>
  <c r="N16" i="4"/>
  <c r="L15" i="4"/>
  <c r="N25" i="4"/>
  <c r="L24" i="4"/>
  <c r="L91" i="4" s="1"/>
  <c r="H76" i="4"/>
  <c r="H80" i="4"/>
  <c r="H83" i="4" s="1"/>
  <c r="H88" i="4" s="1"/>
  <c r="N30" i="4"/>
  <c r="L29" i="4"/>
  <c r="L28" i="4" s="1"/>
  <c r="L92" i="4" s="1"/>
  <c r="J103" i="4"/>
  <c r="J104" i="4" s="1"/>
  <c r="J57" i="4"/>
  <c r="J73" i="4" s="1"/>
  <c r="N21" i="4"/>
  <c r="L20" i="4"/>
  <c r="H71" i="4"/>
  <c r="F98" i="4"/>
  <c r="F99" i="4" s="1"/>
  <c r="H25" i="1"/>
  <c r="H9" i="1"/>
  <c r="J9" i="1" s="1"/>
  <c r="F96" i="1"/>
  <c r="N31" i="2"/>
  <c r="L30" i="2"/>
  <c r="L29" i="2" s="1"/>
  <c r="L93" i="2" s="1"/>
  <c r="D56" i="1"/>
  <c r="J30" i="1"/>
  <c r="H29" i="1"/>
  <c r="H28" i="1" s="1"/>
  <c r="H91" i="1" s="1"/>
  <c r="B97" i="1"/>
  <c r="D70" i="1"/>
  <c r="H16" i="2"/>
  <c r="J17" i="2"/>
  <c r="H21" i="2"/>
  <c r="J22" i="2"/>
  <c r="F56" i="1"/>
  <c r="F72" i="1" s="1"/>
  <c r="H7" i="2"/>
  <c r="H30" i="2"/>
  <c r="H29" i="2" s="1"/>
  <c r="H93" i="2" s="1"/>
  <c r="H20" i="1"/>
  <c r="J21" i="1"/>
  <c r="F20" i="1"/>
  <c r="H24" i="1"/>
  <c r="H90" i="1" s="1"/>
  <c r="J25" i="1"/>
  <c r="H15" i="1"/>
  <c r="J16" i="1"/>
  <c r="B72" i="1"/>
  <c r="D72" i="1" l="1"/>
  <c r="F106" i="4"/>
  <c r="F109" i="4" s="1"/>
  <c r="F107" i="4"/>
  <c r="D99" i="5"/>
  <c r="D100" i="5" s="1"/>
  <c r="D101" i="5" s="1"/>
  <c r="D107" i="5" s="1"/>
  <c r="D110" i="5" s="1"/>
  <c r="D108" i="5"/>
  <c r="J90" i="5"/>
  <c r="J96" i="5" s="1"/>
  <c r="J56" i="5"/>
  <c r="J72" i="5" s="1"/>
  <c r="H75" i="5"/>
  <c r="H79" i="5"/>
  <c r="H82" i="5" s="1"/>
  <c r="H87" i="5" s="1"/>
  <c r="D79" i="5"/>
  <c r="D82" i="5" s="1"/>
  <c r="D87" i="5" s="1"/>
  <c r="D75" i="5"/>
  <c r="H70" i="5"/>
  <c r="F97" i="5"/>
  <c r="F98" i="5" s="1"/>
  <c r="N25" i="5"/>
  <c r="L24" i="5"/>
  <c r="J71" i="4"/>
  <c r="H98" i="4"/>
  <c r="H99" i="4" s="1"/>
  <c r="P16" i="4"/>
  <c r="N15" i="4"/>
  <c r="L103" i="4"/>
  <c r="L104" i="4" s="1"/>
  <c r="L57" i="4"/>
  <c r="L73" i="4" s="1"/>
  <c r="J76" i="4"/>
  <c r="J80" i="4"/>
  <c r="J83" i="4" s="1"/>
  <c r="J88" i="4" s="1"/>
  <c r="L97" i="4"/>
  <c r="N20" i="4"/>
  <c r="P21" i="4"/>
  <c r="P30" i="4"/>
  <c r="N29" i="4"/>
  <c r="N28" i="4" s="1"/>
  <c r="N92" i="4" s="1"/>
  <c r="N24" i="4"/>
  <c r="N91" i="4" s="1"/>
  <c r="P25" i="4"/>
  <c r="N6" i="4"/>
  <c r="P9" i="4"/>
  <c r="B98" i="1"/>
  <c r="H6" i="1"/>
  <c r="H56" i="1" s="1"/>
  <c r="H72" i="1" s="1"/>
  <c r="L25" i="1"/>
  <c r="J24" i="1"/>
  <c r="J90" i="1" s="1"/>
  <c r="H104" i="2"/>
  <c r="H105" i="2" s="1"/>
  <c r="J29" i="1"/>
  <c r="J28" i="1" s="1"/>
  <c r="J91" i="1" s="1"/>
  <c r="L30" i="1"/>
  <c r="L22" i="2"/>
  <c r="J21" i="2"/>
  <c r="J16" i="2"/>
  <c r="L17" i="2"/>
  <c r="L16" i="1"/>
  <c r="J15" i="1"/>
  <c r="L21" i="1"/>
  <c r="J20" i="1"/>
  <c r="L9" i="1"/>
  <c r="J6" i="1"/>
  <c r="D97" i="1"/>
  <c r="D98" i="1" s="1"/>
  <c r="F70" i="1"/>
  <c r="D79" i="1"/>
  <c r="D82" i="1" s="1"/>
  <c r="D87" i="1" s="1"/>
  <c r="D75" i="1"/>
  <c r="P31" i="2"/>
  <c r="N30" i="2"/>
  <c r="N29" i="2" s="1"/>
  <c r="N93" i="2" s="1"/>
  <c r="J7" i="2"/>
  <c r="H96" i="1"/>
  <c r="B75" i="1"/>
  <c r="B79" i="1"/>
  <c r="B82" i="1" s="1"/>
  <c r="B87" i="1" s="1"/>
  <c r="F79" i="1"/>
  <c r="F82" i="1" s="1"/>
  <c r="F87" i="1" s="1"/>
  <c r="F75" i="1"/>
  <c r="H102" i="1"/>
  <c r="H103" i="1" s="1"/>
  <c r="B99" i="1" l="1"/>
  <c r="B105" i="1"/>
  <c r="B108" i="1" s="1"/>
  <c r="B106" i="1"/>
  <c r="D105" i="1"/>
  <c r="D108" i="1" s="1"/>
  <c r="D106" i="1"/>
  <c r="H106" i="4"/>
  <c r="H109" i="4" s="1"/>
  <c r="H107" i="4"/>
  <c r="L90" i="5"/>
  <c r="L96" i="5" s="1"/>
  <c r="L56" i="5"/>
  <c r="L72" i="5" s="1"/>
  <c r="J79" i="5"/>
  <c r="J82" i="5" s="1"/>
  <c r="J87" i="5" s="1"/>
  <c r="J75" i="5"/>
  <c r="N24" i="5"/>
  <c r="P25" i="5"/>
  <c r="F99" i="5"/>
  <c r="F100" i="5" s="1"/>
  <c r="F101" i="5" s="1"/>
  <c r="F107" i="5" s="1"/>
  <c r="F110" i="5" s="1"/>
  <c r="F108" i="5"/>
  <c r="J70" i="5"/>
  <c r="H97" i="5"/>
  <c r="H98" i="5" s="1"/>
  <c r="N97" i="4"/>
  <c r="L80" i="4"/>
  <c r="L83" i="4" s="1"/>
  <c r="L88" i="4" s="1"/>
  <c r="L76" i="4"/>
  <c r="P6" i="4"/>
  <c r="R9" i="4"/>
  <c r="N57" i="4"/>
  <c r="N73" i="4" s="1"/>
  <c r="N103" i="4"/>
  <c r="N104" i="4" s="1"/>
  <c r="P29" i="4"/>
  <c r="P28" i="4" s="1"/>
  <c r="P92" i="4" s="1"/>
  <c r="R30" i="4"/>
  <c r="P24" i="4"/>
  <c r="P91" i="4" s="1"/>
  <c r="R25" i="4"/>
  <c r="P20" i="4"/>
  <c r="R21" i="4"/>
  <c r="R16" i="4"/>
  <c r="P15" i="4"/>
  <c r="J98" i="4"/>
  <c r="J99" i="4" s="1"/>
  <c r="L71" i="4"/>
  <c r="J96" i="1"/>
  <c r="H75" i="1"/>
  <c r="H79" i="1"/>
  <c r="H82" i="1" s="1"/>
  <c r="H87" i="1" s="1"/>
  <c r="J104" i="2"/>
  <c r="J105" i="2" s="1"/>
  <c r="P30" i="2"/>
  <c r="P29" i="2" s="1"/>
  <c r="P93" i="2" s="1"/>
  <c r="R31" i="2"/>
  <c r="N16" i="1"/>
  <c r="L15" i="1"/>
  <c r="N22" i="2"/>
  <c r="L21" i="2"/>
  <c r="L7" i="2"/>
  <c r="J56" i="1"/>
  <c r="J72" i="1" s="1"/>
  <c r="J102" i="1"/>
  <c r="J103" i="1" s="1"/>
  <c r="L16" i="2"/>
  <c r="N17" i="2"/>
  <c r="N30" i="1"/>
  <c r="L29" i="1"/>
  <c r="L28" i="1" s="1"/>
  <c r="L91" i="1" s="1"/>
  <c r="F97" i="1"/>
  <c r="F98" i="1" s="1"/>
  <c r="H70" i="1"/>
  <c r="L6" i="1"/>
  <c r="N9" i="1"/>
  <c r="N21" i="1"/>
  <c r="L20" i="1"/>
  <c r="N25" i="1"/>
  <c r="L24" i="1"/>
  <c r="L90" i="1" s="1"/>
  <c r="F105" i="1" l="1"/>
  <c r="F108" i="1" s="1"/>
  <c r="F106" i="1"/>
  <c r="J107" i="4"/>
  <c r="J106" i="4"/>
  <c r="J109" i="4" s="1"/>
  <c r="H99" i="5"/>
  <c r="H100" i="5" s="1"/>
  <c r="H101" i="5" s="1"/>
  <c r="H107" i="5" s="1"/>
  <c r="H110" i="5" s="1"/>
  <c r="H108" i="5"/>
  <c r="P24" i="5"/>
  <c r="R25" i="5"/>
  <c r="L79" i="5"/>
  <c r="L82" i="5" s="1"/>
  <c r="L87" i="5" s="1"/>
  <c r="L75" i="5"/>
  <c r="L70" i="5"/>
  <c r="J97" i="5"/>
  <c r="J98" i="5" s="1"/>
  <c r="N90" i="5"/>
  <c r="N96" i="5" s="1"/>
  <c r="N56" i="5"/>
  <c r="N72" i="5" s="1"/>
  <c r="P97" i="4"/>
  <c r="T25" i="4"/>
  <c r="T24" i="4" s="1"/>
  <c r="T91" i="4" s="1"/>
  <c r="R24" i="4"/>
  <c r="R91" i="4" s="1"/>
  <c r="T9" i="4"/>
  <c r="T6" i="4" s="1"/>
  <c r="R6" i="4"/>
  <c r="R15" i="4"/>
  <c r="T16" i="4"/>
  <c r="T15" i="4" s="1"/>
  <c r="N76" i="4"/>
  <c r="N80" i="4"/>
  <c r="N83" i="4" s="1"/>
  <c r="N88" i="4" s="1"/>
  <c r="P103" i="4"/>
  <c r="P104" i="4" s="1"/>
  <c r="P57" i="4"/>
  <c r="P73" i="4" s="1"/>
  <c r="N71" i="4"/>
  <c r="L98" i="4"/>
  <c r="L99" i="4" s="1"/>
  <c r="R29" i="4"/>
  <c r="R28" i="4" s="1"/>
  <c r="R92" i="4" s="1"/>
  <c r="T30" i="4"/>
  <c r="T29" i="4" s="1"/>
  <c r="T28" i="4" s="1"/>
  <c r="T92" i="4" s="1"/>
  <c r="T21" i="4"/>
  <c r="T20" i="4" s="1"/>
  <c r="R20" i="4"/>
  <c r="L96" i="1"/>
  <c r="N6" i="1"/>
  <c r="P9" i="1"/>
  <c r="P17" i="2"/>
  <c r="N16" i="2"/>
  <c r="L104" i="2"/>
  <c r="L105" i="2" s="1"/>
  <c r="R30" i="2"/>
  <c r="R29" i="2" s="1"/>
  <c r="R93" i="2" s="1"/>
  <c r="T31" i="2"/>
  <c r="T30" i="2" s="1"/>
  <c r="T29" i="2" s="1"/>
  <c r="T93" i="2" s="1"/>
  <c r="N24" i="1"/>
  <c r="N90" i="1" s="1"/>
  <c r="P25" i="1"/>
  <c r="L102" i="1"/>
  <c r="L103" i="1" s="1"/>
  <c r="L56" i="1"/>
  <c r="L72" i="1" s="1"/>
  <c r="N7" i="2"/>
  <c r="N21" i="2"/>
  <c r="P22" i="2"/>
  <c r="J70" i="1"/>
  <c r="H97" i="1"/>
  <c r="H98" i="1" s="1"/>
  <c r="N20" i="1"/>
  <c r="P21" i="1"/>
  <c r="P30" i="1"/>
  <c r="N29" i="1"/>
  <c r="N28" i="1" s="1"/>
  <c r="N91" i="1" s="1"/>
  <c r="J75" i="1"/>
  <c r="J79" i="1"/>
  <c r="J82" i="1" s="1"/>
  <c r="J87" i="1" s="1"/>
  <c r="N15" i="1"/>
  <c r="P16" i="1"/>
  <c r="H105" i="1" l="1"/>
  <c r="H108" i="1" s="1"/>
  <c r="H106" i="1"/>
  <c r="L107" i="4"/>
  <c r="L106" i="4"/>
  <c r="L109" i="4" s="1"/>
  <c r="J99" i="5"/>
  <c r="J100" i="5" s="1"/>
  <c r="J101" i="5" s="1"/>
  <c r="J107" i="5" s="1"/>
  <c r="J110" i="5" s="1"/>
  <c r="J108" i="5"/>
  <c r="T25" i="5"/>
  <c r="T24" i="5" s="1"/>
  <c r="R24" i="5"/>
  <c r="L97" i="5"/>
  <c r="L98" i="5" s="1"/>
  <c r="N70" i="5"/>
  <c r="P90" i="5"/>
  <c r="P96" i="5" s="1"/>
  <c r="P56" i="5"/>
  <c r="P72" i="5" s="1"/>
  <c r="N75" i="5"/>
  <c r="N79" i="5"/>
  <c r="N82" i="5" s="1"/>
  <c r="N87" i="5" s="1"/>
  <c r="R97" i="4"/>
  <c r="R103" i="4"/>
  <c r="R104" i="4" s="1"/>
  <c r="R57" i="4"/>
  <c r="R73" i="4" s="1"/>
  <c r="P71" i="4"/>
  <c r="N98" i="4"/>
  <c r="N99" i="4" s="1"/>
  <c r="T103" i="4"/>
  <c r="T104" i="4" s="1"/>
  <c r="T57" i="4"/>
  <c r="T73" i="4" s="1"/>
  <c r="P76" i="4"/>
  <c r="P80" i="4"/>
  <c r="P83" i="4" s="1"/>
  <c r="P88" i="4" s="1"/>
  <c r="T97" i="4"/>
  <c r="N104" i="2"/>
  <c r="N105" i="2" s="1"/>
  <c r="L79" i="1"/>
  <c r="L82" i="1" s="1"/>
  <c r="L87" i="1" s="1"/>
  <c r="L75" i="1"/>
  <c r="J97" i="1"/>
  <c r="J98" i="1" s="1"/>
  <c r="L70" i="1"/>
  <c r="P7" i="2"/>
  <c r="R17" i="2"/>
  <c r="P16" i="2"/>
  <c r="P15" i="1"/>
  <c r="R16" i="1"/>
  <c r="R21" i="1"/>
  <c r="P20" i="1"/>
  <c r="P21" i="2"/>
  <c r="R22" i="2"/>
  <c r="R25" i="1"/>
  <c r="P24" i="1"/>
  <c r="P90" i="1" s="1"/>
  <c r="R9" i="1"/>
  <c r="P6" i="1"/>
  <c r="P29" i="1"/>
  <c r="P28" i="1" s="1"/>
  <c r="P91" i="1" s="1"/>
  <c r="R30" i="1"/>
  <c r="N96" i="1"/>
  <c r="N102" i="1"/>
  <c r="N103" i="1" s="1"/>
  <c r="N56" i="1"/>
  <c r="N72" i="1" s="1"/>
  <c r="J105" i="1" l="1"/>
  <c r="J108" i="1" s="1"/>
  <c r="J106" i="1"/>
  <c r="N106" i="4"/>
  <c r="N109" i="4" s="1"/>
  <c r="N107" i="4"/>
  <c r="L99" i="5"/>
  <c r="L100" i="5" s="1"/>
  <c r="L101" i="5" s="1"/>
  <c r="L107" i="5" s="1"/>
  <c r="L110" i="5" s="1"/>
  <c r="L108" i="5"/>
  <c r="P79" i="5"/>
  <c r="P82" i="5" s="1"/>
  <c r="P87" i="5" s="1"/>
  <c r="P75" i="5"/>
  <c r="R90" i="5"/>
  <c r="R96" i="5" s="1"/>
  <c r="R56" i="5"/>
  <c r="R72" i="5" s="1"/>
  <c r="T90" i="5"/>
  <c r="T96" i="5" s="1"/>
  <c r="T56" i="5"/>
  <c r="T72" i="5" s="1"/>
  <c r="N97" i="5"/>
  <c r="N98" i="5" s="1"/>
  <c r="P70" i="5"/>
  <c r="R71" i="4"/>
  <c r="P98" i="4"/>
  <c r="P99" i="4" s="1"/>
  <c r="T80" i="4"/>
  <c r="T83" i="4" s="1"/>
  <c r="T88" i="4" s="1"/>
  <c r="T76" i="4"/>
  <c r="R76" i="4"/>
  <c r="R80" i="4"/>
  <c r="R83" i="4" s="1"/>
  <c r="R88" i="4" s="1"/>
  <c r="P96" i="1"/>
  <c r="T10" i="2"/>
  <c r="T7" i="2" s="1"/>
  <c r="R7" i="2"/>
  <c r="N79" i="1"/>
  <c r="N82" i="1" s="1"/>
  <c r="N87" i="1" s="1"/>
  <c r="N75" i="1"/>
  <c r="T21" i="1"/>
  <c r="T20" i="1" s="1"/>
  <c r="R20" i="1"/>
  <c r="R16" i="2"/>
  <c r="T17" i="2"/>
  <c r="T16" i="2" s="1"/>
  <c r="P104" i="2"/>
  <c r="P105" i="2" s="1"/>
  <c r="R29" i="1"/>
  <c r="R28" i="1" s="1"/>
  <c r="R91" i="1" s="1"/>
  <c r="T30" i="1"/>
  <c r="T29" i="1" s="1"/>
  <c r="T28" i="1" s="1"/>
  <c r="T91" i="1" s="1"/>
  <c r="P102" i="1"/>
  <c r="P103" i="1" s="1"/>
  <c r="P56" i="1"/>
  <c r="P72" i="1" s="1"/>
  <c r="T22" i="2"/>
  <c r="T21" i="2" s="1"/>
  <c r="R21" i="2"/>
  <c r="R15" i="1"/>
  <c r="T16" i="1"/>
  <c r="T15" i="1" s="1"/>
  <c r="N70" i="1"/>
  <c r="L97" i="1"/>
  <c r="L98" i="1" s="1"/>
  <c r="T9" i="1"/>
  <c r="T6" i="1" s="1"/>
  <c r="R6" i="1"/>
  <c r="T25" i="1"/>
  <c r="T24" i="1" s="1"/>
  <c r="T90" i="1" s="1"/>
  <c r="R24" i="1"/>
  <c r="R90" i="1" s="1"/>
  <c r="L105" i="1" l="1"/>
  <c r="L108" i="1" s="1"/>
  <c r="L106" i="1"/>
  <c r="P106" i="4"/>
  <c r="P109" i="4" s="1"/>
  <c r="P107" i="4"/>
  <c r="R75" i="5"/>
  <c r="R79" i="5"/>
  <c r="R82" i="5" s="1"/>
  <c r="R87" i="5" s="1"/>
  <c r="N99" i="5"/>
  <c r="N100" i="5" s="1"/>
  <c r="N101" i="5" s="1"/>
  <c r="N107" i="5" s="1"/>
  <c r="N110" i="5" s="1"/>
  <c r="N108" i="5"/>
  <c r="T79" i="5"/>
  <c r="T82" i="5" s="1"/>
  <c r="T87" i="5" s="1"/>
  <c r="T75" i="5"/>
  <c r="R70" i="5"/>
  <c r="P97" i="5"/>
  <c r="P98" i="5" s="1"/>
  <c r="R98" i="4"/>
  <c r="R99" i="4" s="1"/>
  <c r="T71" i="4"/>
  <c r="T98" i="4" s="1"/>
  <c r="T99" i="4" s="1"/>
  <c r="R96" i="1"/>
  <c r="R56" i="1"/>
  <c r="R72" i="1" s="1"/>
  <c r="R102" i="1"/>
  <c r="R103" i="1" s="1"/>
  <c r="P75" i="1"/>
  <c r="P79" i="1"/>
  <c r="P82" i="1" s="1"/>
  <c r="P87" i="1" s="1"/>
  <c r="T102" i="1"/>
  <c r="T103" i="1" s="1"/>
  <c r="T56" i="1"/>
  <c r="T72" i="1" s="1"/>
  <c r="R104" i="2"/>
  <c r="R105" i="2" s="1"/>
  <c r="T96" i="1"/>
  <c r="P70" i="1"/>
  <c r="N97" i="1"/>
  <c r="N98" i="1" s="1"/>
  <c r="T104" i="2"/>
  <c r="T105" i="2" s="1"/>
  <c r="N105" i="1" l="1"/>
  <c r="N108" i="1" s="1"/>
  <c r="N106" i="1"/>
  <c r="T106" i="4"/>
  <c r="T109" i="4" s="1"/>
  <c r="T107" i="4"/>
  <c r="R107" i="4"/>
  <c r="R106" i="4"/>
  <c r="R109" i="4" s="1"/>
  <c r="P99" i="5"/>
  <c r="P100" i="5" s="1"/>
  <c r="P101" i="5" s="1"/>
  <c r="P107" i="5" s="1"/>
  <c r="P110" i="5" s="1"/>
  <c r="P108" i="5"/>
  <c r="R97" i="5"/>
  <c r="R98" i="5" s="1"/>
  <c r="T70" i="5"/>
  <c r="T97" i="5" s="1"/>
  <c r="T98" i="5" s="1"/>
  <c r="P97" i="1"/>
  <c r="P98" i="1" s="1"/>
  <c r="R70" i="1"/>
  <c r="T79" i="1"/>
  <c r="T82" i="1" s="1"/>
  <c r="T87" i="1" s="1"/>
  <c r="T75" i="1"/>
  <c r="R75" i="1"/>
  <c r="R79" i="1"/>
  <c r="R82" i="1" s="1"/>
  <c r="R87" i="1" s="1"/>
  <c r="P105" i="1" l="1"/>
  <c r="P108" i="1" s="1"/>
  <c r="P106" i="1"/>
  <c r="T99" i="5"/>
  <c r="T100" i="5" s="1"/>
  <c r="T101" i="5" s="1"/>
  <c r="T107" i="5" s="1"/>
  <c r="T110" i="5" s="1"/>
  <c r="T108" i="5"/>
  <c r="R99" i="5"/>
  <c r="R100" i="5" s="1"/>
  <c r="R101" i="5" s="1"/>
  <c r="R107" i="5" s="1"/>
  <c r="R110" i="5" s="1"/>
  <c r="R108" i="5"/>
  <c r="R97" i="1"/>
  <c r="R98" i="1" s="1"/>
  <c r="T70" i="1"/>
  <c r="T97" i="1" s="1"/>
  <c r="T98" i="1" s="1"/>
  <c r="U97" i="1" s="1"/>
  <c r="W97" i="1" s="1"/>
  <c r="B27" i="2"/>
  <c r="D27" i="2" s="1"/>
  <c r="F27" i="2" s="1"/>
  <c r="H27" i="2" s="1"/>
  <c r="J27" i="2" s="1"/>
  <c r="L27" i="2" s="1"/>
  <c r="N27" i="2" s="1"/>
  <c r="P27" i="2" s="1"/>
  <c r="R27" i="2" s="1"/>
  <c r="T27" i="2" s="1"/>
  <c r="D26" i="2"/>
  <c r="D25" i="2" s="1"/>
  <c r="R105" i="1" l="1"/>
  <c r="R108" i="1" s="1"/>
  <c r="R106" i="1"/>
  <c r="T105" i="1"/>
  <c r="T108" i="1" s="1"/>
  <c r="T106" i="1"/>
  <c r="B25" i="2"/>
  <c r="B58" i="2" s="1"/>
  <c r="D92" i="2"/>
  <c r="D98" i="2" s="1"/>
  <c r="D58" i="2"/>
  <c r="D74" i="2" s="1"/>
  <c r="F26" i="2"/>
  <c r="B92" i="2"/>
  <c r="B98" i="2" s="1"/>
  <c r="D81" i="2" l="1"/>
  <c r="D84" i="2" s="1"/>
  <c r="D89" i="2" s="1"/>
  <c r="D77" i="2"/>
  <c r="H26" i="2"/>
  <c r="F25" i="2"/>
  <c r="B72" i="2"/>
  <c r="J26" i="2" l="1"/>
  <c r="H25" i="2"/>
  <c r="F58" i="2"/>
  <c r="F74" i="2" s="1"/>
  <c r="F92" i="2"/>
  <c r="F98" i="2" s="1"/>
  <c r="B99" i="2"/>
  <c r="B100" i="2" s="1"/>
  <c r="D72" i="2"/>
  <c r="B74" i="2"/>
  <c r="F77" i="2" l="1"/>
  <c r="F81" i="2"/>
  <c r="F84" i="2" s="1"/>
  <c r="F89" i="2" s="1"/>
  <c r="B77" i="2"/>
  <c r="B81" i="2"/>
  <c r="B84" i="2" s="1"/>
  <c r="B89" i="2" s="1"/>
  <c r="D99" i="2"/>
  <c r="D100" i="2" s="1"/>
  <c r="F72" i="2"/>
  <c r="H92" i="2"/>
  <c r="H98" i="2" s="1"/>
  <c r="H58" i="2"/>
  <c r="H74" i="2" s="1"/>
  <c r="B108" i="2"/>
  <c r="B107" i="2"/>
  <c r="B110" i="2" s="1"/>
  <c r="L26" i="2"/>
  <c r="J25" i="2"/>
  <c r="H72" i="2" l="1"/>
  <c r="F99" i="2"/>
  <c r="F100" i="2" s="1"/>
  <c r="L25" i="2"/>
  <c r="N26" i="2"/>
  <c r="D108" i="2"/>
  <c r="D107" i="2"/>
  <c r="D110" i="2" s="1"/>
  <c r="J92" i="2"/>
  <c r="J98" i="2" s="1"/>
  <c r="J58" i="2"/>
  <c r="J74" i="2" s="1"/>
  <c r="H77" i="2"/>
  <c r="H81" i="2"/>
  <c r="H84" i="2" s="1"/>
  <c r="H89" i="2" s="1"/>
  <c r="F108" i="2" l="1"/>
  <c r="F107" i="2"/>
  <c r="F110" i="2" s="1"/>
  <c r="L58" i="2"/>
  <c r="L74" i="2" s="1"/>
  <c r="L92" i="2"/>
  <c r="L98" i="2" s="1"/>
  <c r="H99" i="2"/>
  <c r="H100" i="2" s="1"/>
  <c r="J72" i="2"/>
  <c r="J81" i="2"/>
  <c r="J84" i="2" s="1"/>
  <c r="J89" i="2" s="1"/>
  <c r="J77" i="2"/>
  <c r="N25" i="2"/>
  <c r="P26" i="2"/>
  <c r="L77" i="2" l="1"/>
  <c r="L81" i="2"/>
  <c r="L84" i="2" s="1"/>
  <c r="L89" i="2" s="1"/>
  <c r="R26" i="2"/>
  <c r="P25" i="2"/>
  <c r="J99" i="2"/>
  <c r="J100" i="2" s="1"/>
  <c r="L72" i="2"/>
  <c r="N58" i="2"/>
  <c r="N74" i="2" s="1"/>
  <c r="N92" i="2"/>
  <c r="N98" i="2" s="1"/>
  <c r="H107" i="2"/>
  <c r="H110" i="2" s="1"/>
  <c r="H108" i="2"/>
  <c r="L107" i="2"/>
  <c r="L110" i="2" s="1"/>
  <c r="N107" i="2" l="1"/>
  <c r="N110" i="2" s="1"/>
  <c r="N77" i="2"/>
  <c r="N81" i="2"/>
  <c r="N84" i="2" s="1"/>
  <c r="N89" i="2" s="1"/>
  <c r="T26" i="2"/>
  <c r="T25" i="2" s="1"/>
  <c r="R25" i="2"/>
  <c r="P92" i="2"/>
  <c r="P98" i="2" s="1"/>
  <c r="P58" i="2"/>
  <c r="P74" i="2" s="1"/>
  <c r="N72" i="2"/>
  <c r="L99" i="2"/>
  <c r="L100" i="2" s="1"/>
  <c r="L108" i="2" s="1"/>
  <c r="J107" i="2"/>
  <c r="J110" i="2" s="1"/>
  <c r="J108" i="2"/>
  <c r="P81" i="2" l="1"/>
  <c r="P84" i="2" s="1"/>
  <c r="P89" i="2" s="1"/>
  <c r="P77" i="2"/>
  <c r="P107" i="2"/>
  <c r="P110" i="2" s="1"/>
  <c r="R92" i="2"/>
  <c r="R98" i="2" s="1"/>
  <c r="R58" i="2"/>
  <c r="R74" i="2" s="1"/>
  <c r="P72" i="2"/>
  <c r="N99" i="2"/>
  <c r="N100" i="2" s="1"/>
  <c r="N108" i="2" s="1"/>
  <c r="T92" i="2"/>
  <c r="T98" i="2" s="1"/>
  <c r="T58" i="2"/>
  <c r="T74" i="2" s="1"/>
  <c r="R72" i="2" l="1"/>
  <c r="P99" i="2"/>
  <c r="P100" i="2" s="1"/>
  <c r="P108" i="2" s="1"/>
  <c r="T77" i="2"/>
  <c r="T81" i="2"/>
  <c r="T84" i="2" s="1"/>
  <c r="T89" i="2" s="1"/>
  <c r="R81" i="2"/>
  <c r="R84" i="2" s="1"/>
  <c r="R89" i="2" s="1"/>
  <c r="R77" i="2"/>
  <c r="T107" i="2"/>
  <c r="T110" i="2" s="1"/>
  <c r="R107" i="2"/>
  <c r="R110" i="2" s="1"/>
  <c r="R99" i="2" l="1"/>
  <c r="R100" i="2" s="1"/>
  <c r="R108" i="2" s="1"/>
  <c r="T72" i="2"/>
  <c r="T99" i="2" s="1"/>
  <c r="T100" i="2" s="1"/>
  <c r="T108" i="2" s="1"/>
</calcChain>
</file>

<file path=xl/comments1.xml><?xml version="1.0" encoding="utf-8"?>
<comments xmlns="http://schemas.openxmlformats.org/spreadsheetml/2006/main">
  <authors>
    <author>Oriol Germà del Castillo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Oriol Germà del Castillo:</t>
        </r>
        <r>
          <rPr>
            <sz val="9"/>
            <color indexed="81"/>
            <rFont val="Tahoma"/>
            <charset val="1"/>
          </rPr>
          <t xml:space="preserve">
revisar import amb la memoria</t>
        </r>
      </text>
    </comment>
  </commentList>
</comments>
</file>

<file path=xl/comments2.xml><?xml version="1.0" encoding="utf-8"?>
<comments xmlns="http://schemas.openxmlformats.org/spreadsheetml/2006/main">
  <authors>
    <author>Oriol Germà del Castillo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Oriol Germà del Castillo:</t>
        </r>
        <r>
          <rPr>
            <sz val="9"/>
            <color indexed="81"/>
            <rFont val="Tahoma"/>
            <charset val="1"/>
          </rPr>
          <t xml:space="preserve">
revisar import amb la memoria</t>
        </r>
      </text>
    </comment>
  </commentList>
</comments>
</file>

<file path=xl/sharedStrings.xml><?xml version="1.0" encoding="utf-8"?>
<sst xmlns="http://schemas.openxmlformats.org/spreadsheetml/2006/main" count="1285" uniqueCount="126">
  <si>
    <t>Estats financers gestió Habitatges socials</t>
  </si>
  <si>
    <t>31/12/2026</t>
  </si>
  <si>
    <t>31/12/2027</t>
  </si>
  <si>
    <t xml:space="preserve"> </t>
  </si>
  <si>
    <t>31/125/2035</t>
  </si>
  <si>
    <t>A. Operacions continuades</t>
  </si>
  <si>
    <t>01. Import net de la xifra de negocis</t>
  </si>
  <si>
    <t>a) Vendes</t>
  </si>
  <si>
    <t>b) Prestacions de serveis</t>
  </si>
  <si>
    <t>- Lloguer habitatges socials</t>
  </si>
  <si>
    <t>02. Variació d'existències de productes acabats i en curs de fabricació</t>
  </si>
  <si>
    <t>03. Treballs realitzats per l'empresa per al seu actiu</t>
  </si>
  <si>
    <t>04. Aprovisionaments</t>
  </si>
  <si>
    <t>a) Consum de mercaderies (compra de material esportiu)</t>
  </si>
  <si>
    <t>b) Consums de primeres matèries i altres matèries consumibles</t>
  </si>
  <si>
    <t>c) Treballs realitzats per altres empreses</t>
  </si>
  <si>
    <t>05. Altres ingressos d'explotació</t>
  </si>
  <si>
    <t>a) Ingressos accessoris i altres de gestió corrents</t>
  </si>
  <si>
    <t>b) Subvencions d'explotació incorporades al resultat de l'exercici</t>
  </si>
  <si>
    <t>06. Despeses de personal</t>
  </si>
  <si>
    <t>a) Sous, salaris i assimilats</t>
  </si>
  <si>
    <t>b) Càrregues socials</t>
  </si>
  <si>
    <t>07. Altres despeses d'explotació</t>
  </si>
  <si>
    <t>a) Serveis exteriors</t>
  </si>
  <si>
    <t>- Altres arrendaments</t>
  </si>
  <si>
    <t>- Despeses de manteniment</t>
  </si>
  <si>
    <t>- Manteniment informàtic</t>
  </si>
  <si>
    <t>- Servei de vigilància</t>
  </si>
  <si>
    <t>- Serveis professionals</t>
  </si>
  <si>
    <t>- Missatgeria i transports</t>
  </si>
  <si>
    <t>- Assegurances</t>
  </si>
  <si>
    <t>- Serveis bancaris i similiars</t>
  </si>
  <si>
    <t>- Amortització nou préstec inversió prevista</t>
  </si>
  <si>
    <t>- Publicitat i propaganda</t>
  </si>
  <si>
    <t>- Consum d'aigua (Oficina i habitatges buits)</t>
  </si>
  <si>
    <t>- Consum de gas (Oficina i habitatges buits)</t>
  </si>
  <si>
    <t>- Consum elèctric (ofciina i habitatges buits)</t>
  </si>
  <si>
    <t>- Consum de telèfon (Oficina)</t>
  </si>
  <si>
    <t>- Consum de productes químics</t>
  </si>
  <si>
    <t>- Altres despeses</t>
  </si>
  <si>
    <t>b) Tributs</t>
  </si>
  <si>
    <t>08. Amortització de l'immobilitzat</t>
  </si>
  <si>
    <t>09. Amortització de la nova inversió prevista</t>
  </si>
  <si>
    <t>10. Imputació de subvencions d'immobilitzat no financer i altres</t>
  </si>
  <si>
    <t>11. Excessos de provisions</t>
  </si>
  <si>
    <t>12. Deteriorament i resultat per alienacions de l'immobilitzat</t>
  </si>
  <si>
    <t>13. Diferència negativa de combinacions de negocis</t>
  </si>
  <si>
    <t>14. Altres resultats</t>
  </si>
  <si>
    <t>B. Resultat d'explotació</t>
  </si>
  <si>
    <t>15. Ingressos financers</t>
  </si>
  <si>
    <t>a) De participacions en instruments de patrimoni</t>
  </si>
  <si>
    <t>b) De valors negociables i altres instruments financers</t>
  </si>
  <si>
    <t>16. Despeses financeres</t>
  </si>
  <si>
    <t>b) Per deutes amb tercers</t>
  </si>
  <si>
    <t>17. Variació de valor raonable en instruments financers</t>
  </si>
  <si>
    <t>18. Diferències de canvi</t>
  </si>
  <si>
    <t>19. Deteriorament i resultat per venda d'instruments financers</t>
  </si>
  <si>
    <t>20. Altres ingressos de caràcter financer</t>
  </si>
  <si>
    <t>C. Resultat financer</t>
  </si>
  <si>
    <t>D. Resultat abans d'impostos sense els cànons</t>
  </si>
  <si>
    <t>21. Cànon fix Ajuntament</t>
  </si>
  <si>
    <t>E. Resultat abans d'impostos restant el cànon fix</t>
  </si>
  <si>
    <t>22. Cànon variable. 5% resultat abans d'impostos menys cànon fix</t>
  </si>
  <si>
    <t>23. Total cànon fix i variable</t>
  </si>
  <si>
    <t>F. Resultat abans d'impostos descomptant els cànons</t>
  </si>
  <si>
    <t>24. Impostos sobre beneficis nets (30%)</t>
  </si>
  <si>
    <t>G. Resultat de l'exercici procedent d'operacions continuades</t>
  </si>
  <si>
    <t>H. Operacions interrompudes</t>
  </si>
  <si>
    <t>25. Resultat de l'exercici procedents d'operacions interrompudes net d'impostos</t>
  </si>
  <si>
    <t>I. Resultat de l'exercici</t>
  </si>
  <si>
    <t>Capítol I</t>
  </si>
  <si>
    <t xml:space="preserve">  </t>
  </si>
  <si>
    <t>Capítol II</t>
  </si>
  <si>
    <t>Capítol III</t>
  </si>
  <si>
    <t>Capítol IV</t>
  </si>
  <si>
    <t>Cost extrapressupostari (Amorrització immobilitzat)</t>
  </si>
  <si>
    <t>Cost extrapressupostari (Impost sobre societats)</t>
  </si>
  <si>
    <t>Total cost directe</t>
  </si>
  <si>
    <t>Tota cost indirecte (tecnoestructura= costos medials generals) 20% CD</t>
  </si>
  <si>
    <t xml:space="preserve">total costos </t>
  </si>
  <si>
    <t>Total ingressos</t>
  </si>
  <si>
    <t>Equació cost rendiment</t>
  </si>
  <si>
    <t>Grau coberturo del cost total</t>
  </si>
  <si>
    <t>Capítol IV de despeses (Ajuntament) i capítol IV ingressos(SLU)</t>
  </si>
  <si>
    <t>- Servei de neteja (habitages buits)</t>
  </si>
  <si>
    <t>- Consum d'aigua (habitatges buits)</t>
  </si>
  <si>
    <t>- Consum de gas (habitatges buits)</t>
  </si>
  <si>
    <t>- Consum elèctric (habitatges buits)</t>
  </si>
  <si>
    <t>- Consum de telèfon</t>
  </si>
  <si>
    <t>- Servei de neteja A31 (oficina)</t>
  </si>
  <si>
    <t>b) Despesses per constitució de la societat</t>
  </si>
  <si>
    <t>Gerent</t>
  </si>
  <si>
    <t>Administratiu</t>
  </si>
  <si>
    <t>Salari</t>
  </si>
  <si>
    <t>Hores anuals</t>
  </si>
  <si>
    <t>Societat mercantil</t>
  </si>
  <si>
    <t>Mitja jornada</t>
  </si>
  <si>
    <t>Costos seguretat social:</t>
  </si>
  <si>
    <t>Total</t>
  </si>
  <si>
    <t>Tota cost indirecte (tecnoestructura= costos medials generals) 5% CD</t>
  </si>
  <si>
    <t>Gestió directe per l'Ajuntament</t>
  </si>
  <si>
    <t>Benefici industrial 6%</t>
  </si>
  <si>
    <t>IVA 21%</t>
  </si>
  <si>
    <t>Total despesa</t>
  </si>
  <si>
    <t>Despesa ajuntament</t>
  </si>
  <si>
    <t>Cost Ajuntament</t>
  </si>
  <si>
    <t>Capítol IV de despeses (Ajuntament) i capítol IV ingressos(OA)</t>
  </si>
  <si>
    <t>Gestio indirecte</t>
  </si>
  <si>
    <t>Coordinador servei</t>
  </si>
  <si>
    <t>Ajuntament</t>
  </si>
  <si>
    <t>OA</t>
  </si>
  <si>
    <t>Preu hora</t>
  </si>
  <si>
    <t>Total 880 hores jornada</t>
  </si>
  <si>
    <t>Jornada 880 hores</t>
  </si>
  <si>
    <t>D. Costos indirectes (costos medials generals) 20% s/costos directes</t>
  </si>
  <si>
    <t>D. Costos indirectes (costos medials generals) 20% costos directes</t>
  </si>
  <si>
    <t>Superficie util total pisos</t>
  </si>
  <si>
    <t>Total mesualitat</t>
  </si>
  <si>
    <t>Total anual</t>
  </si>
  <si>
    <t>Preu màxim de lloguer aparcaments i traster d'acord amb el Decret llei 50/2020, de 9 de desembre de 2020</t>
  </si>
  <si>
    <t>Preu màxim de lloguer habitatge d'acord amb el Decret llei 50/2020, de 9 de desembre de 2020</t>
  </si>
  <si>
    <t>€/m2 Superficie útil</t>
  </si>
  <si>
    <t>Superficie util total aparcaments i trasters</t>
  </si>
  <si>
    <t>- Lloguer aparcaments i trasters</t>
  </si>
  <si>
    <t>Concepte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</si>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</sst>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Source Sans Pro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5" tint="0.3999755851924192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14" fontId="2" fillId="2" borderId="0" xfId="0" applyNumberFormat="1" applyFont="1" applyFill="1"/>
    <xf numFmtId="10" fontId="2" fillId="2" borderId="0" xfId="0" applyNumberFormat="1" applyFont="1" applyFill="1"/>
    <xf numFmtId="0" fontId="2" fillId="2" borderId="0" xfId="0" applyFont="1" applyFill="1"/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0" fontId="1" fillId="0" borderId="0" xfId="0" applyFont="1"/>
    <xf numFmtId="10" fontId="1" fillId="0" borderId="0" xfId="0" applyNumberFormat="1" applyFont="1"/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right"/>
    </xf>
    <xf numFmtId="4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right"/>
    </xf>
    <xf numFmtId="0" fontId="1" fillId="3" borderId="0" xfId="0" applyFont="1" applyFill="1"/>
    <xf numFmtId="10" fontId="1" fillId="3" borderId="0" xfId="0" applyNumberFormat="1" applyFont="1" applyFill="1"/>
    <xf numFmtId="49" fontId="4" fillId="0" borderId="0" xfId="0" applyNumberFormat="1" applyFont="1"/>
    <xf numFmtId="4" fontId="4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49" fontId="6" fillId="0" borderId="0" xfId="0" applyNumberFormat="1" applyFont="1"/>
    <xf numFmtId="4" fontId="6" fillId="0" borderId="0" xfId="0" applyNumberFormat="1" applyFont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0" fontId="5" fillId="0" borderId="0" xfId="0" applyNumberFormat="1" applyFont="1"/>
    <xf numFmtId="4" fontId="5" fillId="0" borderId="0" xfId="0" applyNumberFormat="1" applyFont="1"/>
    <xf numFmtId="49" fontId="7" fillId="0" borderId="0" xfId="0" applyNumberFormat="1" applyFont="1"/>
    <xf numFmtId="4" fontId="7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4" fontId="7" fillId="0" borderId="0" xfId="0" applyNumberFormat="1" applyFont="1"/>
    <xf numFmtId="10" fontId="7" fillId="0" borderId="0" xfId="0" applyNumberFormat="1" applyFont="1"/>
    <xf numFmtId="0" fontId="7" fillId="0" borderId="0" xfId="0" applyFont="1"/>
    <xf numFmtId="49" fontId="8" fillId="0" borderId="0" xfId="0" applyNumberFormat="1" applyFont="1"/>
    <xf numFmtId="4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8" fillId="0" borderId="0" xfId="0" applyNumberFormat="1" applyFont="1"/>
    <xf numFmtId="0" fontId="8" fillId="0" borderId="0" xfId="0" applyFont="1"/>
    <xf numFmtId="4" fontId="8" fillId="0" borderId="0" xfId="0" applyNumberFormat="1" applyFont="1"/>
    <xf numFmtId="49" fontId="9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10" fontId="9" fillId="0" borderId="0" xfId="0" applyNumberFormat="1" applyFont="1"/>
    <xf numFmtId="49" fontId="10" fillId="0" borderId="0" xfId="0" applyNumberFormat="1" applyFont="1"/>
    <xf numFmtId="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4" fontId="10" fillId="0" borderId="0" xfId="0" applyNumberFormat="1" applyFont="1"/>
    <xf numFmtId="10" fontId="10" fillId="0" borderId="0" xfId="0" applyNumberFormat="1" applyFont="1"/>
    <xf numFmtId="0" fontId="10" fillId="0" borderId="0" xfId="0" applyFont="1"/>
    <xf numFmtId="4" fontId="3" fillId="3" borderId="0" xfId="0" applyNumberFormat="1" applyFont="1" applyFill="1" applyAlignment="1">
      <alignment horizontal="right"/>
    </xf>
    <xf numFmtId="0" fontId="3" fillId="3" borderId="0" xfId="0" applyFont="1" applyFill="1"/>
    <xf numFmtId="4" fontId="3" fillId="0" borderId="0" xfId="0" applyNumberFormat="1" applyFont="1" applyAlignment="1">
      <alignment horizontal="right"/>
    </xf>
    <xf numFmtId="4" fontId="1" fillId="0" borderId="0" xfId="0" applyNumberFormat="1" applyFont="1"/>
    <xf numFmtId="49" fontId="1" fillId="0" borderId="0" xfId="0" applyNumberFormat="1" applyFont="1"/>
    <xf numFmtId="49" fontId="9" fillId="0" borderId="0" xfId="0" applyNumberFormat="1" applyFont="1" applyFill="1"/>
    <xf numFmtId="4" fontId="9" fillId="0" borderId="0" xfId="0" applyNumberFormat="1" applyFont="1" applyFill="1" applyAlignment="1">
      <alignment horizontal="right"/>
    </xf>
    <xf numFmtId="10" fontId="9" fillId="0" borderId="0" xfId="0" applyNumberFormat="1" applyFont="1" applyFill="1" applyAlignment="1">
      <alignment horizontal="right"/>
    </xf>
    <xf numFmtId="0" fontId="9" fillId="0" borderId="0" xfId="0" applyFont="1" applyFill="1"/>
    <xf numFmtId="49" fontId="7" fillId="0" borderId="0" xfId="0" applyNumberFormat="1" applyFont="1" applyFill="1"/>
    <xf numFmtId="4" fontId="7" fillId="0" borderId="0" xfId="0" applyNumberFormat="1" applyFont="1" applyFill="1" applyAlignment="1">
      <alignment horizontal="right"/>
    </xf>
    <xf numFmtId="0" fontId="7" fillId="0" borderId="0" xfId="0" applyFont="1" applyFill="1"/>
    <xf numFmtId="49" fontId="11" fillId="0" borderId="0" xfId="0" applyNumberFormat="1" applyFont="1"/>
    <xf numFmtId="4" fontId="11" fillId="0" borderId="0" xfId="0" applyNumberFormat="1" applyFont="1" applyAlignment="1">
      <alignment horizontal="right"/>
    </xf>
    <xf numFmtId="0" fontId="11" fillId="0" borderId="0" xfId="0" applyFont="1"/>
    <xf numFmtId="10" fontId="11" fillId="0" borderId="0" xfId="0" applyNumberFormat="1" applyFont="1"/>
    <xf numFmtId="10" fontId="1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0" fillId="0" borderId="1" xfId="0" applyBorder="1"/>
    <xf numFmtId="44" fontId="0" fillId="4" borderId="1" xfId="1" applyFont="1" applyFill="1" applyBorder="1"/>
    <xf numFmtId="3" fontId="14" fillId="4" borderId="1" xfId="0" applyNumberFormat="1" applyFont="1" applyFill="1" applyBorder="1"/>
    <xf numFmtId="44" fontId="14" fillId="4" borderId="1" xfId="1" applyFont="1" applyFill="1" applyBorder="1"/>
    <xf numFmtId="44" fontId="14" fillId="5" borderId="1" xfId="1" applyFont="1" applyFill="1" applyBorder="1"/>
    <xf numFmtId="3" fontId="14" fillId="5" borderId="1" xfId="0" applyNumberFormat="1" applyFont="1" applyFill="1" applyBorder="1"/>
    <xf numFmtId="0" fontId="3" fillId="5" borderId="1" xfId="0" applyFont="1" applyFill="1" applyBorder="1"/>
    <xf numFmtId="0" fontId="3" fillId="4" borderId="1" xfId="0" applyFont="1" applyFill="1" applyBorder="1"/>
    <xf numFmtId="0" fontId="3" fillId="0" borderId="1" xfId="0" applyFont="1" applyBorder="1"/>
    <xf numFmtId="10" fontId="0" fillId="0" borderId="0" xfId="0" applyNumberFormat="1"/>
    <xf numFmtId="0" fontId="3" fillId="0" borderId="0" xfId="0" applyFont="1" applyAlignment="1">
      <alignment wrapText="1"/>
    </xf>
    <xf numFmtId="49" fontId="0" fillId="0" borderId="0" xfId="0" applyNumberFormat="1" applyFont="1"/>
    <xf numFmtId="0" fontId="3" fillId="6" borderId="1" xfId="0" applyFont="1" applyFill="1" applyBorder="1"/>
    <xf numFmtId="44" fontId="0" fillId="6" borderId="1" xfId="0" applyNumberFormat="1" applyFill="1" applyBorder="1"/>
    <xf numFmtId="3" fontId="0" fillId="6" borderId="1" xfId="0" applyNumberFormat="1" applyFill="1" applyBorder="1"/>
    <xf numFmtId="44" fontId="1" fillId="0" borderId="0" xfId="1" applyFont="1"/>
    <xf numFmtId="0" fontId="3" fillId="5" borderId="3" xfId="0" applyFont="1" applyFill="1" applyBorder="1" applyAlignment="1">
      <alignment horizontal="center"/>
    </xf>
    <xf numFmtId="44" fontId="0" fillId="0" borderId="0" xfId="0" applyNumberFormat="1"/>
    <xf numFmtId="4" fontId="11" fillId="0" borderId="0" xfId="0" applyNumberFormat="1" applyFont="1"/>
    <xf numFmtId="0" fontId="3" fillId="8" borderId="1" xfId="0" applyFont="1" applyFill="1" applyBorder="1"/>
    <xf numFmtId="44" fontId="14" fillId="8" borderId="1" xfId="1" applyFont="1" applyFill="1" applyBorder="1"/>
    <xf numFmtId="3" fontId="14" fillId="8" borderId="1" xfId="0" applyNumberFormat="1" applyFont="1" applyFill="1" applyBorder="1"/>
    <xf numFmtId="0" fontId="3" fillId="5" borderId="5" xfId="0" applyFont="1" applyFill="1" applyBorder="1"/>
    <xf numFmtId="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49" fontId="3" fillId="7" borderId="0" xfId="0" applyNumberFormat="1" applyFont="1" applyFill="1" applyAlignment="1">
      <alignment horizontal="center"/>
    </xf>
    <xf numFmtId="49" fontId="1" fillId="7" borderId="0" xfId="0" applyNumberFormat="1" applyFont="1" applyFill="1" applyAlignment="1">
      <alignment horizontal="center"/>
    </xf>
    <xf numFmtId="0" fontId="15" fillId="9" borderId="7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4">
    <dxf>
      <numFmt numFmtId="12" formatCode="#,##0.00\ &quot;€&quot;;[Red]\-#,##0.00\ &quot;€&quot;"/>
    </dxf>
    <dxf>
      <alignment horizontal="center" vertical="bottom" textRotation="0" wrapText="0" indent="0" justifyLastLine="0" shrinkToFit="0" readingOrder="0"/>
    </dxf>
    <dxf>
      <numFmt numFmtId="12" formatCode="#,##0.00\ &quot;€&quot;;[Red]\-#,##0.00\ &quot;€&quot;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H$\Documents%20and%20Settings\Administrator\My%20Documents\VERTEX42\TEMPLATE%20-%20Yearly%20Calendar\yearly_calend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Calendar"/>
      <sheetName val="Formulas"/>
    </sheetNames>
    <sheetDataSet>
      <sheetData sheetId="0"/>
      <sheetData sheetId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:B6" totalsRowShown="0" headerRowDxfId="3">
  <tableColumns count="2">
    <tableColumn id="1" name="Concepte"/>
    <tableColumn id="2" name="Import" dataDxfId="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B14" totalsRowShown="0" headerRowDxfId="1">
  <tableColumns count="2">
    <tableColumn id="1" name="Concepte"/>
    <tableColumn id="2" name="Import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D111"/>
  <sheetViews>
    <sheetView tabSelected="1" zoomScale="70" zoomScaleNormal="70" workbookViewId="0">
      <selection activeCell="D9" sqref="D9"/>
    </sheetView>
  </sheetViews>
  <sheetFormatPr baseColWidth="10" defaultColWidth="11.42578125" defaultRowHeight="12.75" x14ac:dyDescent="0.2"/>
  <cols>
    <col min="1" max="1" width="64.42578125" style="65" customWidth="1"/>
    <col min="2" max="2" width="15.85546875" style="78" customWidth="1"/>
    <col min="3" max="3" width="8.85546875" style="14" customWidth="1"/>
    <col min="4" max="4" width="13.7109375" style="13" customWidth="1"/>
    <col min="5" max="5" width="11" style="14" bestFit="1" customWidth="1"/>
    <col min="6" max="6" width="13.7109375" style="15" customWidth="1"/>
    <col min="7" max="7" width="6.7109375" style="16" customWidth="1"/>
    <col min="8" max="8" width="13.140625" style="15" customWidth="1"/>
    <col min="9" max="9" width="6.7109375" style="16" customWidth="1"/>
    <col min="10" max="10" width="13.28515625" style="15" customWidth="1"/>
    <col min="11" max="11" width="6.7109375" style="16" customWidth="1"/>
    <col min="12" max="12" width="17" style="15" customWidth="1"/>
    <col min="13" max="13" width="6.7109375" style="16" customWidth="1"/>
    <col min="14" max="14" width="14.140625" style="15" customWidth="1"/>
    <col min="15" max="15" width="6.7109375" style="16" customWidth="1"/>
    <col min="16" max="16" width="12.5703125" style="15" customWidth="1"/>
    <col min="17" max="17" width="6.5703125" style="16" customWidth="1"/>
    <col min="18" max="18" width="12.5703125" style="15" customWidth="1"/>
    <col min="19" max="19" width="7.85546875" style="16" customWidth="1"/>
    <col min="20" max="20" width="12.5703125" style="15" customWidth="1"/>
    <col min="21" max="21" width="13.28515625" style="15" customWidth="1"/>
    <col min="22" max="22" width="6.7109375" style="16" customWidth="1"/>
    <col min="23" max="23" width="15" style="15" customWidth="1"/>
    <col min="24" max="24" width="6.7109375" style="16" customWidth="1"/>
    <col min="25" max="25" width="12.85546875" style="15" customWidth="1"/>
    <col min="26" max="26" width="6.7109375" style="16" customWidth="1"/>
    <col min="27" max="27" width="14" style="15" customWidth="1"/>
    <col min="28" max="28" width="6.7109375" style="16" customWidth="1"/>
    <col min="29" max="29" width="13.42578125" style="15" customWidth="1"/>
    <col min="30" max="30" width="6.7109375" style="16" customWidth="1"/>
    <col min="31" max="31" width="13.42578125" style="15" customWidth="1"/>
    <col min="32" max="32" width="13.28515625" style="15" bestFit="1" customWidth="1"/>
    <col min="33" max="16384" width="11.42578125" style="15"/>
  </cols>
  <sheetData>
    <row r="1" spans="1:30" x14ac:dyDescent="0.2">
      <c r="B1" s="105" t="s">
        <v>100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30" s="6" customFormat="1" x14ac:dyDescent="0.2">
      <c r="A2" s="1" t="s">
        <v>0</v>
      </c>
      <c r="B2" s="2" t="s">
        <v>1</v>
      </c>
      <c r="C2" s="3"/>
      <c r="D2" s="2" t="s">
        <v>2</v>
      </c>
      <c r="E2" s="3" t="s">
        <v>3</v>
      </c>
      <c r="F2" s="4">
        <v>47118</v>
      </c>
      <c r="G2" s="5"/>
      <c r="H2" s="4">
        <v>47483</v>
      </c>
      <c r="I2" s="5"/>
      <c r="J2" s="4">
        <v>47848</v>
      </c>
      <c r="K2" s="5"/>
      <c r="L2" s="4">
        <v>48213</v>
      </c>
      <c r="M2" s="5"/>
      <c r="N2" s="4">
        <v>48579</v>
      </c>
      <c r="O2" s="5"/>
      <c r="P2" s="4">
        <v>48944</v>
      </c>
      <c r="Q2" s="5"/>
      <c r="R2" s="4">
        <v>49309</v>
      </c>
      <c r="S2" s="5"/>
      <c r="T2" s="4" t="s">
        <v>4</v>
      </c>
      <c r="V2" s="5"/>
      <c r="X2" s="5"/>
      <c r="Z2" s="5"/>
      <c r="AB2" s="5"/>
      <c r="AD2" s="5"/>
    </row>
    <row r="3" spans="1:30" s="7" customFormat="1" x14ac:dyDescent="0.2">
      <c r="B3" s="8">
        <v>1</v>
      </c>
      <c r="C3" s="9"/>
      <c r="D3" s="8">
        <v>2</v>
      </c>
      <c r="E3" s="9"/>
      <c r="F3" s="7">
        <v>3</v>
      </c>
      <c r="G3" s="10"/>
      <c r="H3" s="7">
        <v>4</v>
      </c>
      <c r="I3" s="10"/>
      <c r="J3" s="7">
        <v>5</v>
      </c>
      <c r="K3" s="10"/>
      <c r="L3" s="7">
        <v>6</v>
      </c>
      <c r="M3" s="10"/>
      <c r="N3" s="7">
        <v>7</v>
      </c>
      <c r="O3" s="10"/>
      <c r="P3" s="7">
        <v>8</v>
      </c>
      <c r="Q3" s="10"/>
      <c r="R3" s="7">
        <v>9</v>
      </c>
      <c r="S3" s="10"/>
      <c r="T3" s="7">
        <v>10</v>
      </c>
    </row>
    <row r="4" spans="1:30" x14ac:dyDescent="0.2">
      <c r="A4" s="11"/>
      <c r="B4" s="12"/>
      <c r="C4" s="9"/>
    </row>
    <row r="5" spans="1:30" s="22" customFormat="1" x14ac:dyDescent="0.2">
      <c r="A5" s="17" t="s">
        <v>5</v>
      </c>
      <c r="B5" s="18"/>
      <c r="C5" s="19"/>
      <c r="D5" s="20"/>
      <c r="E5" s="21"/>
      <c r="G5" s="23"/>
      <c r="I5" s="23"/>
      <c r="K5" s="23"/>
      <c r="M5" s="23"/>
      <c r="O5" s="23"/>
      <c r="Q5" s="23"/>
      <c r="S5" s="23"/>
    </row>
    <row r="6" spans="1:30" x14ac:dyDescent="0.2">
      <c r="A6" s="11"/>
      <c r="B6" s="12"/>
      <c r="C6" s="9"/>
    </row>
    <row r="7" spans="1:30" s="27" customFormat="1" x14ac:dyDescent="0.2">
      <c r="A7" s="24" t="s">
        <v>6</v>
      </c>
      <c r="B7" s="25">
        <f>B8+B9</f>
        <v>96041.987999999998</v>
      </c>
      <c r="C7" s="26"/>
      <c r="D7" s="25">
        <f t="shared" ref="D7:P7" si="0">SUM(D8+D9)</f>
        <v>97962.82776</v>
      </c>
      <c r="E7" s="26"/>
      <c r="F7" s="25">
        <f t="shared" si="0"/>
        <v>99922.084315200002</v>
      </c>
      <c r="G7" s="26"/>
      <c r="H7" s="25">
        <f t="shared" si="0"/>
        <v>101920.52600150401</v>
      </c>
      <c r="I7" s="26"/>
      <c r="J7" s="25">
        <f t="shared" si="0"/>
        <v>103958.93652153408</v>
      </c>
      <c r="K7" s="26"/>
      <c r="L7" s="25">
        <f t="shared" si="0"/>
        <v>106038.11525196476</v>
      </c>
      <c r="M7" s="26"/>
      <c r="N7" s="25">
        <f t="shared" si="0"/>
        <v>108158.87755700406</v>
      </c>
      <c r="O7" s="26"/>
      <c r="P7" s="25">
        <f t="shared" si="0"/>
        <v>110322.05510814415</v>
      </c>
      <c r="Q7" s="26"/>
      <c r="R7" s="25">
        <f t="shared" ref="R7" si="1">SUM(R8+R9)</f>
        <v>112528.49621030703</v>
      </c>
      <c r="S7" s="26"/>
      <c r="T7" s="25">
        <f t="shared" ref="T7" si="2">SUM(T8+T9)</f>
        <v>114779.06613451318</v>
      </c>
    </row>
    <row r="8" spans="1:30" s="29" customFormat="1" x14ac:dyDescent="0.2">
      <c r="A8" s="28" t="s">
        <v>7</v>
      </c>
      <c r="B8" s="13">
        <f>-SUM(B5)</f>
        <v>0</v>
      </c>
      <c r="C8" s="13" t="s">
        <v>3</v>
      </c>
      <c r="D8" s="13">
        <f t="shared" ref="D8:T8" si="3">-SUM(D5)</f>
        <v>0</v>
      </c>
      <c r="E8" s="13" t="s">
        <v>3</v>
      </c>
      <c r="F8" s="13">
        <f t="shared" si="3"/>
        <v>0</v>
      </c>
      <c r="G8" s="13" t="s">
        <v>3</v>
      </c>
      <c r="H8" s="13">
        <f t="shared" si="3"/>
        <v>0</v>
      </c>
      <c r="I8" s="13" t="s">
        <v>3</v>
      </c>
      <c r="J8" s="13">
        <f t="shared" si="3"/>
        <v>0</v>
      </c>
      <c r="K8" s="13" t="s">
        <v>3</v>
      </c>
      <c r="L8" s="13">
        <f t="shared" si="3"/>
        <v>0</v>
      </c>
      <c r="M8" s="13" t="s">
        <v>3</v>
      </c>
      <c r="N8" s="13">
        <f t="shared" si="3"/>
        <v>0</v>
      </c>
      <c r="O8" s="13" t="s">
        <v>3</v>
      </c>
      <c r="P8" s="13">
        <f t="shared" si="3"/>
        <v>0</v>
      </c>
      <c r="Q8" s="13" t="s">
        <v>3</v>
      </c>
      <c r="R8" s="13">
        <f t="shared" si="3"/>
        <v>0</v>
      </c>
      <c r="S8" s="13" t="s">
        <v>3</v>
      </c>
      <c r="T8" s="13">
        <f t="shared" si="3"/>
        <v>0</v>
      </c>
    </row>
    <row r="9" spans="1:30" s="32" customFormat="1" x14ac:dyDescent="0.2">
      <c r="A9" s="30" t="s">
        <v>8</v>
      </c>
      <c r="B9" s="31">
        <f>SUM(B10:B11)</f>
        <v>96041.987999999998</v>
      </c>
      <c r="C9" s="31"/>
      <c r="D9" s="31">
        <f t="shared" ref="D9:T9" si="4">SUM(D10:D11)</f>
        <v>97962.82776</v>
      </c>
      <c r="E9" s="31"/>
      <c r="F9" s="31">
        <f t="shared" si="4"/>
        <v>99922.084315200002</v>
      </c>
      <c r="G9" s="31"/>
      <c r="H9" s="31">
        <f t="shared" si="4"/>
        <v>101920.52600150401</v>
      </c>
      <c r="I9" s="31"/>
      <c r="J9" s="31">
        <f t="shared" si="4"/>
        <v>103958.93652153408</v>
      </c>
      <c r="K9" s="31"/>
      <c r="L9" s="31">
        <f t="shared" si="4"/>
        <v>106038.11525196476</v>
      </c>
      <c r="M9" s="31"/>
      <c r="N9" s="31">
        <f t="shared" si="4"/>
        <v>108158.87755700406</v>
      </c>
      <c r="O9" s="31"/>
      <c r="P9" s="31">
        <f t="shared" si="4"/>
        <v>110322.05510814415</v>
      </c>
      <c r="Q9" s="31"/>
      <c r="R9" s="31">
        <f t="shared" si="4"/>
        <v>112528.49621030703</v>
      </c>
      <c r="S9" s="31"/>
      <c r="T9" s="31">
        <f t="shared" si="4"/>
        <v>114779.06613451318</v>
      </c>
    </row>
    <row r="10" spans="1:30" s="29" customFormat="1" x14ac:dyDescent="0.2">
      <c r="A10" s="28" t="s">
        <v>9</v>
      </c>
      <c r="B10" s="25">
        <v>88879.788</v>
      </c>
      <c r="C10" s="34">
        <v>0.02</v>
      </c>
      <c r="D10" s="33">
        <f>SUM(B10*C10)+B10</f>
        <v>90657.383759999997</v>
      </c>
      <c r="E10" s="34">
        <v>0.02</v>
      </c>
      <c r="F10" s="33">
        <f>SUM(D10*E10)+D10</f>
        <v>92470.531435199999</v>
      </c>
      <c r="G10" s="35">
        <v>0.02</v>
      </c>
      <c r="H10" s="33">
        <f>SUM(F10*G10)+F10</f>
        <v>94319.942063904004</v>
      </c>
      <c r="I10" s="35">
        <v>0.02</v>
      </c>
      <c r="J10" s="33">
        <f>SUM(H10*I10)+H10</f>
        <v>96206.340905182078</v>
      </c>
      <c r="K10" s="35">
        <v>0.02</v>
      </c>
      <c r="L10" s="33">
        <f>SUM(J10*K10)+J10</f>
        <v>98130.467723285721</v>
      </c>
      <c r="M10" s="35">
        <v>0.02</v>
      </c>
      <c r="N10" s="33">
        <f>SUM(L10*M10)+L10</f>
        <v>100093.07707775144</v>
      </c>
      <c r="O10" s="35">
        <v>0.02</v>
      </c>
      <c r="P10" s="33">
        <f>SUM(N10*O10)+N10</f>
        <v>102094.93861930647</v>
      </c>
      <c r="Q10" s="35">
        <v>0.02</v>
      </c>
      <c r="R10" s="33">
        <f>SUM(P10*Q10)+P10</f>
        <v>104136.83739169261</v>
      </c>
      <c r="S10" s="35">
        <v>0.02</v>
      </c>
      <c r="T10" s="33">
        <f>SUM(R10*S10)+R10</f>
        <v>106219.57413952646</v>
      </c>
    </row>
    <row r="11" spans="1:30" s="29" customFormat="1" x14ac:dyDescent="0.2">
      <c r="A11" s="28" t="s">
        <v>123</v>
      </c>
      <c r="B11" s="31">
        <v>7162.2000000000007</v>
      </c>
      <c r="C11" s="34">
        <v>0.02</v>
      </c>
      <c r="D11" s="33">
        <f>SUM(B11*C11)+B11</f>
        <v>7305.4440000000004</v>
      </c>
      <c r="E11" s="34">
        <v>0.02</v>
      </c>
      <c r="F11" s="33">
        <f>SUM(D11*E11)+D11</f>
        <v>7451.5528800000002</v>
      </c>
      <c r="G11" s="35">
        <v>0.02</v>
      </c>
      <c r="H11" s="33">
        <f>SUM(F11*G11)+F11</f>
        <v>7600.5839376000004</v>
      </c>
      <c r="I11" s="35">
        <v>0.02</v>
      </c>
      <c r="J11" s="33">
        <f>SUM(H11*I11)+H11</f>
        <v>7752.5956163520004</v>
      </c>
      <c r="K11" s="35">
        <v>0.02</v>
      </c>
      <c r="L11" s="33">
        <f>SUM(J11*K11)+J11</f>
        <v>7907.6475286790401</v>
      </c>
      <c r="M11" s="35">
        <v>0.02</v>
      </c>
      <c r="N11" s="33">
        <f>SUM(L11*M11)+L11</f>
        <v>8065.8004792526208</v>
      </c>
      <c r="O11" s="35">
        <v>0.02</v>
      </c>
      <c r="P11" s="33">
        <f>SUM(N11*O11)+N11</f>
        <v>8227.1164888376734</v>
      </c>
      <c r="Q11" s="35">
        <v>0.02</v>
      </c>
      <c r="R11" s="33">
        <f>SUM(P11*Q11)+P11</f>
        <v>8391.6588186144272</v>
      </c>
      <c r="S11" s="35">
        <v>0.02</v>
      </c>
      <c r="T11" s="33">
        <f>SUM(R11*S11)+R11</f>
        <v>8559.4919949867162</v>
      </c>
    </row>
    <row r="12" spans="1:30" s="29" customFormat="1" x14ac:dyDescent="0.2">
      <c r="A12" s="28"/>
      <c r="B12" s="33"/>
      <c r="C12" s="34"/>
      <c r="D12" s="33"/>
      <c r="E12" s="34"/>
      <c r="F12" s="36"/>
      <c r="G12" s="35"/>
      <c r="H12" s="36"/>
      <c r="I12" s="35"/>
      <c r="J12" s="36"/>
      <c r="K12" s="35"/>
      <c r="L12" s="36"/>
      <c r="M12" s="35"/>
      <c r="N12" s="36"/>
      <c r="O12" s="35"/>
      <c r="P12" s="36"/>
      <c r="Q12" s="35"/>
      <c r="R12" s="36"/>
      <c r="S12" s="35"/>
      <c r="T12" s="36"/>
    </row>
    <row r="13" spans="1:30" s="42" customFormat="1" x14ac:dyDescent="0.2">
      <c r="A13" s="37" t="s">
        <v>10</v>
      </c>
      <c r="B13" s="38">
        <v>0</v>
      </c>
      <c r="C13" s="39"/>
      <c r="D13" s="38">
        <v>0</v>
      </c>
      <c r="E13" s="39"/>
      <c r="F13" s="40">
        <v>0</v>
      </c>
      <c r="G13" s="41"/>
      <c r="H13" s="40">
        <v>0</v>
      </c>
      <c r="I13" s="41"/>
      <c r="J13" s="40">
        <v>0</v>
      </c>
      <c r="K13" s="41"/>
      <c r="L13" s="40">
        <v>0</v>
      </c>
      <c r="M13" s="41"/>
      <c r="N13" s="40">
        <v>0</v>
      </c>
      <c r="O13" s="41"/>
      <c r="P13" s="40">
        <v>0</v>
      </c>
      <c r="Q13" s="41"/>
      <c r="R13" s="40">
        <v>0</v>
      </c>
      <c r="S13" s="41"/>
      <c r="T13" s="40">
        <v>0</v>
      </c>
    </row>
    <row r="14" spans="1:30" s="42" customFormat="1" x14ac:dyDescent="0.2">
      <c r="A14" s="37" t="s">
        <v>11</v>
      </c>
      <c r="B14" s="38">
        <v>0</v>
      </c>
      <c r="C14" s="39"/>
      <c r="D14" s="38">
        <v>0</v>
      </c>
      <c r="E14" s="39"/>
      <c r="F14" s="40">
        <v>0</v>
      </c>
      <c r="G14" s="41"/>
      <c r="H14" s="40">
        <v>0</v>
      </c>
      <c r="I14" s="41"/>
      <c r="J14" s="40">
        <v>0</v>
      </c>
      <c r="K14" s="41"/>
      <c r="L14" s="40">
        <v>0</v>
      </c>
      <c r="M14" s="41"/>
      <c r="N14" s="40">
        <v>0</v>
      </c>
      <c r="O14" s="41"/>
      <c r="P14" s="40">
        <v>0</v>
      </c>
      <c r="Q14" s="41"/>
      <c r="R14" s="40">
        <v>0</v>
      </c>
      <c r="S14" s="41"/>
      <c r="T14" s="40">
        <v>0</v>
      </c>
    </row>
    <row r="15" spans="1:30" s="42" customFormat="1" x14ac:dyDescent="0.2">
      <c r="A15" s="37"/>
      <c r="B15" s="38"/>
      <c r="C15" s="39"/>
      <c r="D15" s="38"/>
      <c r="E15" s="39"/>
      <c r="F15" s="40"/>
      <c r="G15" s="41"/>
      <c r="H15" s="40"/>
      <c r="I15" s="41"/>
      <c r="J15" s="40"/>
      <c r="K15" s="41"/>
      <c r="L15" s="40"/>
      <c r="M15" s="41"/>
      <c r="N15" s="40"/>
      <c r="O15" s="41"/>
      <c r="P15" s="40"/>
      <c r="Q15" s="41"/>
      <c r="R15" s="40"/>
      <c r="S15" s="41"/>
      <c r="T15" s="40"/>
    </row>
    <row r="16" spans="1:30" s="42" customFormat="1" x14ac:dyDescent="0.2">
      <c r="A16" s="37" t="s">
        <v>12</v>
      </c>
      <c r="B16" s="38">
        <f t="shared" ref="B16:P16" si="5">SUM(B17:B19)</f>
        <v>0</v>
      </c>
      <c r="C16" s="39"/>
      <c r="D16" s="38">
        <f t="shared" si="5"/>
        <v>0</v>
      </c>
      <c r="E16" s="39"/>
      <c r="F16" s="38">
        <f t="shared" si="5"/>
        <v>0</v>
      </c>
      <c r="G16" s="39"/>
      <c r="H16" s="38">
        <f t="shared" si="5"/>
        <v>0</v>
      </c>
      <c r="I16" s="39"/>
      <c r="J16" s="38">
        <f t="shared" si="5"/>
        <v>0</v>
      </c>
      <c r="K16" s="39"/>
      <c r="L16" s="38">
        <f t="shared" si="5"/>
        <v>0</v>
      </c>
      <c r="M16" s="39"/>
      <c r="N16" s="38">
        <f t="shared" si="5"/>
        <v>0</v>
      </c>
      <c r="O16" s="39"/>
      <c r="P16" s="38">
        <f t="shared" si="5"/>
        <v>0</v>
      </c>
      <c r="Q16" s="39"/>
      <c r="R16" s="38">
        <f t="shared" ref="R16" si="6">SUM(R17:R19)</f>
        <v>0</v>
      </c>
      <c r="S16" s="39"/>
      <c r="T16" s="38">
        <f t="shared" ref="T16" si="7">SUM(T17:T19)</f>
        <v>0</v>
      </c>
    </row>
    <row r="17" spans="1:20" s="47" customFormat="1" x14ac:dyDescent="0.2">
      <c r="A17" s="43" t="s">
        <v>13</v>
      </c>
      <c r="B17" s="44">
        <v>0</v>
      </c>
      <c r="C17" s="45">
        <v>0</v>
      </c>
      <c r="D17" s="44">
        <f>SUM(B17*C17)+B17</f>
        <v>0</v>
      </c>
      <c r="E17" s="45">
        <v>0</v>
      </c>
      <c r="F17" s="44">
        <f>SUM(D17*E17)+D17</f>
        <v>0</v>
      </c>
      <c r="G17" s="46">
        <v>0</v>
      </c>
      <c r="H17" s="44">
        <f>SUM(F17*G17)+F17</f>
        <v>0</v>
      </c>
      <c r="I17" s="46">
        <v>0</v>
      </c>
      <c r="J17" s="44">
        <f>SUM(H17*I17)+H17</f>
        <v>0</v>
      </c>
      <c r="K17" s="46">
        <v>0</v>
      </c>
      <c r="L17" s="44">
        <f>SUM(J17*K17)+J17</f>
        <v>0</v>
      </c>
      <c r="M17" s="46">
        <v>0</v>
      </c>
      <c r="N17" s="44">
        <f>SUM(L17*M17)+L17</f>
        <v>0</v>
      </c>
      <c r="O17" s="46">
        <v>0</v>
      </c>
      <c r="P17" s="44">
        <f>SUM(N17*O17)+N17</f>
        <v>0</v>
      </c>
      <c r="Q17" s="46">
        <v>0</v>
      </c>
      <c r="R17" s="44">
        <f>SUM(P17*Q17)+P17</f>
        <v>0</v>
      </c>
      <c r="S17" s="46">
        <v>0</v>
      </c>
      <c r="T17" s="44">
        <f>SUM(R17*S17)+R17</f>
        <v>0</v>
      </c>
    </row>
    <row r="18" spans="1:20" s="47" customFormat="1" x14ac:dyDescent="0.2">
      <c r="A18" s="43" t="s">
        <v>14</v>
      </c>
      <c r="B18" s="44">
        <v>0</v>
      </c>
      <c r="C18" s="45">
        <v>0</v>
      </c>
      <c r="D18" s="44">
        <f t="shared" ref="D18:L19" si="8">SUM(B18*C18)+B18</f>
        <v>0</v>
      </c>
      <c r="E18" s="45">
        <v>0</v>
      </c>
      <c r="F18" s="44">
        <f t="shared" si="8"/>
        <v>0</v>
      </c>
      <c r="G18" s="46">
        <v>0</v>
      </c>
      <c r="H18" s="44">
        <f t="shared" si="8"/>
        <v>0</v>
      </c>
      <c r="I18" s="46">
        <v>0</v>
      </c>
      <c r="J18" s="44">
        <f t="shared" si="8"/>
        <v>0</v>
      </c>
      <c r="K18" s="46">
        <v>0</v>
      </c>
      <c r="L18" s="44">
        <f t="shared" si="8"/>
        <v>0</v>
      </c>
      <c r="M18" s="46">
        <v>0</v>
      </c>
      <c r="N18" s="44">
        <f>SUM(L18*M18)+L18</f>
        <v>0</v>
      </c>
      <c r="O18" s="46">
        <v>0</v>
      </c>
      <c r="P18" s="44">
        <f>SUM(N18*O18)+N18</f>
        <v>0</v>
      </c>
      <c r="Q18" s="46">
        <v>0</v>
      </c>
      <c r="R18" s="44">
        <f>SUM(P18*Q18)+P18</f>
        <v>0</v>
      </c>
      <c r="S18" s="46">
        <v>0</v>
      </c>
      <c r="T18" s="44">
        <f>SUM(R18*S18)+R18</f>
        <v>0</v>
      </c>
    </row>
    <row r="19" spans="1:20" s="47" customFormat="1" x14ac:dyDescent="0.2">
      <c r="A19" s="43" t="s">
        <v>15</v>
      </c>
      <c r="B19" s="44">
        <v>0</v>
      </c>
      <c r="C19" s="45">
        <v>0</v>
      </c>
      <c r="D19" s="44">
        <f t="shared" si="8"/>
        <v>0</v>
      </c>
      <c r="E19" s="45">
        <v>0</v>
      </c>
      <c r="F19" s="44">
        <f t="shared" si="8"/>
        <v>0</v>
      </c>
      <c r="G19" s="46">
        <v>0</v>
      </c>
      <c r="H19" s="44">
        <f t="shared" si="8"/>
        <v>0</v>
      </c>
      <c r="I19" s="46">
        <v>0</v>
      </c>
      <c r="J19" s="44">
        <f t="shared" si="8"/>
        <v>0</v>
      </c>
      <c r="K19" s="46">
        <v>0</v>
      </c>
      <c r="L19" s="44">
        <f t="shared" si="8"/>
        <v>0</v>
      </c>
      <c r="M19" s="46">
        <v>0</v>
      </c>
      <c r="N19" s="44">
        <f>SUM(L19*M19)+L19</f>
        <v>0</v>
      </c>
      <c r="O19" s="46">
        <v>0</v>
      </c>
      <c r="P19" s="44">
        <f>SUM(N19*O19)+N19</f>
        <v>0</v>
      </c>
      <c r="Q19" s="46">
        <v>0</v>
      </c>
      <c r="R19" s="44">
        <f>SUM(P19*Q19)+P19</f>
        <v>0</v>
      </c>
      <c r="S19" s="46">
        <v>0</v>
      </c>
      <c r="T19" s="44">
        <f>SUM(R19*S19)+R19</f>
        <v>0</v>
      </c>
    </row>
    <row r="20" spans="1:20" s="47" customFormat="1" x14ac:dyDescent="0.2">
      <c r="A20" s="43"/>
      <c r="B20" s="44"/>
      <c r="C20" s="45"/>
      <c r="D20" s="44"/>
      <c r="E20" s="45"/>
      <c r="F20" s="48"/>
      <c r="G20" s="46"/>
      <c r="H20" s="48"/>
      <c r="I20" s="46"/>
      <c r="J20" s="48"/>
      <c r="K20" s="46"/>
      <c r="L20" s="48"/>
      <c r="M20" s="46"/>
      <c r="N20" s="48"/>
      <c r="O20" s="46"/>
      <c r="P20" s="48"/>
      <c r="Q20" s="46"/>
      <c r="R20" s="48"/>
      <c r="S20" s="46"/>
      <c r="T20" s="48"/>
    </row>
    <row r="21" spans="1:20" s="27" customFormat="1" x14ac:dyDescent="0.2">
      <c r="A21" s="24" t="s">
        <v>16</v>
      </c>
      <c r="B21" s="25">
        <f t="shared" ref="B21:P21" si="9">SUM(B22:B23)</f>
        <v>0</v>
      </c>
      <c r="C21" s="26"/>
      <c r="D21" s="25">
        <f t="shared" si="9"/>
        <v>0</v>
      </c>
      <c r="E21" s="26"/>
      <c r="F21" s="25">
        <f t="shared" si="9"/>
        <v>0</v>
      </c>
      <c r="G21" s="26"/>
      <c r="H21" s="25">
        <f t="shared" si="9"/>
        <v>0</v>
      </c>
      <c r="I21" s="26"/>
      <c r="J21" s="25">
        <f t="shared" si="9"/>
        <v>0</v>
      </c>
      <c r="K21" s="26"/>
      <c r="L21" s="25">
        <f t="shared" si="9"/>
        <v>0</v>
      </c>
      <c r="M21" s="26"/>
      <c r="N21" s="25">
        <f t="shared" si="9"/>
        <v>0</v>
      </c>
      <c r="O21" s="26"/>
      <c r="P21" s="25">
        <f t="shared" si="9"/>
        <v>0</v>
      </c>
      <c r="Q21" s="26"/>
      <c r="R21" s="25">
        <f t="shared" ref="R21" si="10">SUM(R22:R23)</f>
        <v>0</v>
      </c>
      <c r="S21" s="26"/>
      <c r="T21" s="25">
        <f t="shared" ref="T21" si="11">SUM(T22:T23)</f>
        <v>0</v>
      </c>
    </row>
    <row r="22" spans="1:20" s="29" customFormat="1" x14ac:dyDescent="0.2">
      <c r="A22" s="28" t="s">
        <v>17</v>
      </c>
      <c r="B22" s="33">
        <v>0</v>
      </c>
      <c r="C22" s="34">
        <v>0</v>
      </c>
      <c r="D22" s="33">
        <f>SUM(B22*C22)+B22</f>
        <v>0</v>
      </c>
      <c r="E22" s="34">
        <v>0</v>
      </c>
      <c r="F22" s="33">
        <f>SUM(D22*E22)+D22</f>
        <v>0</v>
      </c>
      <c r="G22" s="35">
        <v>0</v>
      </c>
      <c r="H22" s="33">
        <f>SUM(F22*G22)+F22</f>
        <v>0</v>
      </c>
      <c r="I22" s="35">
        <v>0</v>
      </c>
      <c r="J22" s="33">
        <f>SUM(H22*I22)+H22</f>
        <v>0</v>
      </c>
      <c r="K22" s="35">
        <v>0</v>
      </c>
      <c r="L22" s="33">
        <f>SUM(J22*K22)+J22</f>
        <v>0</v>
      </c>
      <c r="M22" s="35">
        <v>0</v>
      </c>
      <c r="N22" s="33">
        <f>SUM(L22*M22)+L22</f>
        <v>0</v>
      </c>
      <c r="O22" s="35">
        <v>0</v>
      </c>
      <c r="P22" s="33">
        <f>SUM(N22*O22)+N22</f>
        <v>0</v>
      </c>
      <c r="Q22" s="35">
        <v>0</v>
      </c>
      <c r="R22" s="33">
        <f>SUM(P22*Q22)+P22</f>
        <v>0</v>
      </c>
      <c r="S22" s="35">
        <v>0</v>
      </c>
      <c r="T22" s="33">
        <f>SUM(R22*S22)+R22</f>
        <v>0</v>
      </c>
    </row>
    <row r="23" spans="1:20" s="29" customFormat="1" x14ac:dyDescent="0.2">
      <c r="A23" s="28" t="s">
        <v>18</v>
      </c>
      <c r="B23" s="33">
        <v>0</v>
      </c>
      <c r="C23" s="34">
        <v>0</v>
      </c>
      <c r="D23" s="33">
        <f>SUM(B23*C23)+B23</f>
        <v>0</v>
      </c>
      <c r="E23" s="34">
        <v>0</v>
      </c>
      <c r="F23" s="33">
        <f>SUM(D23*E23)+D23</f>
        <v>0</v>
      </c>
      <c r="G23" s="35">
        <v>0</v>
      </c>
      <c r="H23" s="33">
        <f>SUM(F23*G23)+F23</f>
        <v>0</v>
      </c>
      <c r="I23" s="35">
        <v>0</v>
      </c>
      <c r="J23" s="33">
        <f>SUM(H23*I23)+H23</f>
        <v>0</v>
      </c>
      <c r="K23" s="35">
        <v>0</v>
      </c>
      <c r="L23" s="33">
        <f>SUM(J23*K23)+J23</f>
        <v>0</v>
      </c>
      <c r="M23" s="35">
        <v>0</v>
      </c>
      <c r="N23" s="33">
        <f>SUM(L23*M23)+L23</f>
        <v>0</v>
      </c>
      <c r="O23" s="35">
        <v>0</v>
      </c>
      <c r="P23" s="33">
        <f>SUM(N23*O23)+N23</f>
        <v>0</v>
      </c>
      <c r="Q23" s="35">
        <v>0</v>
      </c>
      <c r="R23" s="33">
        <f>SUM(P23*Q23)+P23</f>
        <v>0</v>
      </c>
      <c r="S23" s="35">
        <v>0</v>
      </c>
      <c r="T23" s="33">
        <f>SUM(R23*S23)+R23</f>
        <v>0</v>
      </c>
    </row>
    <row r="24" spans="1:20" s="29" customFormat="1" x14ac:dyDescent="0.2">
      <c r="A24" s="28"/>
      <c r="B24" s="33"/>
      <c r="C24" s="34"/>
      <c r="D24" s="33"/>
      <c r="E24" s="34"/>
      <c r="F24" s="36"/>
      <c r="G24" s="35"/>
      <c r="H24" s="36"/>
      <c r="I24" s="35"/>
      <c r="J24" s="36"/>
      <c r="K24" s="35"/>
      <c r="L24" s="36"/>
      <c r="M24" s="35"/>
      <c r="N24" s="36" t="s">
        <v>3</v>
      </c>
      <c r="O24" s="35"/>
      <c r="P24" s="36"/>
      <c r="Q24" s="35"/>
      <c r="R24" s="36"/>
      <c r="S24" s="35"/>
      <c r="T24" s="36"/>
    </row>
    <row r="25" spans="1:20" s="42" customFormat="1" x14ac:dyDescent="0.2">
      <c r="A25" s="37" t="s">
        <v>19</v>
      </c>
      <c r="B25" s="38">
        <f>SUM(B26:B27)</f>
        <v>69565.577353943372</v>
      </c>
      <c r="C25" s="39"/>
      <c r="D25" s="38">
        <f t="shared" ref="D25:P25" si="12">SUM(D26:D27)</f>
        <v>71304.716787791956</v>
      </c>
      <c r="E25" s="39"/>
      <c r="F25" s="38">
        <f t="shared" si="12"/>
        <v>73087.334707486763</v>
      </c>
      <c r="G25" s="39"/>
      <c r="H25" s="38">
        <f t="shared" si="12"/>
        <v>74914.518075173924</v>
      </c>
      <c r="I25" s="39"/>
      <c r="J25" s="38">
        <f t="shared" si="12"/>
        <v>76787.38102705327</v>
      </c>
      <c r="K25" s="39"/>
      <c r="L25" s="38">
        <f t="shared" si="12"/>
        <v>78707.065552729604</v>
      </c>
      <c r="M25" s="39"/>
      <c r="N25" s="38">
        <f t="shared" si="12"/>
        <v>80674.742191547848</v>
      </c>
      <c r="O25" s="39"/>
      <c r="P25" s="38">
        <f t="shared" si="12"/>
        <v>82691.610746336548</v>
      </c>
      <c r="Q25" s="39"/>
      <c r="R25" s="38">
        <f t="shared" ref="R25" si="13">SUM(R26:R27)</f>
        <v>84758.901014994961</v>
      </c>
      <c r="S25" s="39"/>
      <c r="T25" s="38">
        <f t="shared" ref="T25" si="14">SUM(T26:T27)</f>
        <v>86877.873540369837</v>
      </c>
    </row>
    <row r="26" spans="1:20" s="47" customFormat="1" x14ac:dyDescent="0.2">
      <c r="A26" s="43" t="s">
        <v>20</v>
      </c>
      <c r="B26" s="44">
        <v>52641.37522053982</v>
      </c>
      <c r="C26" s="45">
        <v>2.5000000000000001E-2</v>
      </c>
      <c r="D26" s="44">
        <f>SUM(B26*C26)+B26</f>
        <v>53957.409601053318</v>
      </c>
      <c r="E26" s="45">
        <v>2.5000000000000001E-2</v>
      </c>
      <c r="F26" s="44">
        <f>SUM(D26*E26)+D26</f>
        <v>55306.344841079648</v>
      </c>
      <c r="G26" s="46">
        <v>2.5000000000000001E-2</v>
      </c>
      <c r="H26" s="44">
        <f>SUM(F26*G26)+F26</f>
        <v>56689.003462106637</v>
      </c>
      <c r="I26" s="46">
        <v>2.5000000000000001E-2</v>
      </c>
      <c r="J26" s="44">
        <f>SUM(H26*I26)+H26</f>
        <v>58106.228548659303</v>
      </c>
      <c r="K26" s="46">
        <v>2.5000000000000001E-2</v>
      </c>
      <c r="L26" s="44">
        <f>SUM(J26*K26)+J26</f>
        <v>59558.884262375788</v>
      </c>
      <c r="M26" s="46">
        <v>2.5000000000000001E-2</v>
      </c>
      <c r="N26" s="44">
        <f>SUM(L26*M26)+L26</f>
        <v>61047.856368935187</v>
      </c>
      <c r="O26" s="46">
        <v>2.5000000000000001E-2</v>
      </c>
      <c r="P26" s="44">
        <f>SUM(N26*O26)+N26</f>
        <v>62574.05277815857</v>
      </c>
      <c r="Q26" s="46">
        <v>2.5000000000000001E-2</v>
      </c>
      <c r="R26" s="44">
        <f>SUM(P26*Q26)+P26</f>
        <v>64138.404097612532</v>
      </c>
      <c r="S26" s="46">
        <v>2.5000000000000001E-2</v>
      </c>
      <c r="T26" s="44">
        <f>SUM(R26*S26)+R26</f>
        <v>65741.864200052849</v>
      </c>
    </row>
    <row r="27" spans="1:20" s="47" customFormat="1" x14ac:dyDescent="0.2">
      <c r="A27" s="43" t="s">
        <v>21</v>
      </c>
      <c r="B27" s="44">
        <f>B26*32.15%</f>
        <v>16924.202133403553</v>
      </c>
      <c r="C27" s="45">
        <v>2.5000000000000001E-2</v>
      </c>
      <c r="D27" s="44">
        <f>SUM(B27*C27)+B27</f>
        <v>17347.307186738642</v>
      </c>
      <c r="E27" s="45">
        <v>2.5000000000000001E-2</v>
      </c>
      <c r="F27" s="44">
        <f>SUM(D27*E27)+D27</f>
        <v>17780.989866407108</v>
      </c>
      <c r="G27" s="46">
        <v>2.5000000000000001E-2</v>
      </c>
      <c r="H27" s="44">
        <f>SUM(F27*G27)+F27</f>
        <v>18225.514613067287</v>
      </c>
      <c r="I27" s="46">
        <v>2.5000000000000001E-2</v>
      </c>
      <c r="J27" s="44">
        <f>SUM(H27*I27)+H27</f>
        <v>18681.152478393971</v>
      </c>
      <c r="K27" s="46">
        <v>2.5000000000000001E-2</v>
      </c>
      <c r="L27" s="44">
        <f>SUM(J27*K27)+J27</f>
        <v>19148.181290353819</v>
      </c>
      <c r="M27" s="46">
        <v>2.5000000000000001E-2</v>
      </c>
      <c r="N27" s="44">
        <f>SUM(L27*M27)+L27</f>
        <v>19626.885822612665</v>
      </c>
      <c r="O27" s="46">
        <v>2.5000000000000001E-2</v>
      </c>
      <c r="P27" s="44">
        <f>SUM(N27*O27)+N27</f>
        <v>20117.557968177982</v>
      </c>
      <c r="Q27" s="46">
        <v>2.5000000000000001E-2</v>
      </c>
      <c r="R27" s="44">
        <f>SUM(P27*Q27)+P27</f>
        <v>20620.496917382432</v>
      </c>
      <c r="S27" s="46">
        <v>2.5000000000000001E-2</v>
      </c>
      <c r="T27" s="44">
        <f>SUM(R27*S27)+R27</f>
        <v>21136.009340316992</v>
      </c>
    </row>
    <row r="28" spans="1:20" s="47" customFormat="1" x14ac:dyDescent="0.2">
      <c r="A28" s="43"/>
      <c r="B28" s="44"/>
      <c r="C28" s="45"/>
      <c r="D28" s="44"/>
      <c r="E28" s="45"/>
      <c r="F28" s="48"/>
      <c r="G28" s="46"/>
      <c r="H28" s="48"/>
      <c r="I28" s="46"/>
      <c r="J28" s="48"/>
      <c r="K28" s="46"/>
      <c r="L28" s="48"/>
      <c r="M28" s="46"/>
      <c r="N28" s="48"/>
      <c r="O28" s="46"/>
      <c r="P28" s="48"/>
      <c r="Q28" s="46"/>
      <c r="R28" s="48"/>
      <c r="S28" s="46"/>
      <c r="T28" s="48"/>
    </row>
    <row r="29" spans="1:20" s="42" customFormat="1" x14ac:dyDescent="0.2">
      <c r="A29" s="37" t="s">
        <v>22</v>
      </c>
      <c r="B29" s="38">
        <f>SUM(B30+B48)</f>
        <v>23060</v>
      </c>
      <c r="C29" s="39" t="s">
        <v>3</v>
      </c>
      <c r="D29" s="38">
        <f>SUM(D30+D48)</f>
        <v>23593.8</v>
      </c>
      <c r="E29" s="39"/>
      <c r="F29" s="38">
        <f>SUM(F30+F48)</f>
        <v>23780.742749999998</v>
      </c>
      <c r="G29" s="39"/>
      <c r="H29" s="38">
        <f>SUM(H30+H48)</f>
        <v>23969.932573125003</v>
      </c>
      <c r="I29" s="39"/>
      <c r="J29" s="38">
        <f>SUM(J30+J48)</f>
        <v>24161.408846020317</v>
      </c>
      <c r="K29" s="39"/>
      <c r="L29" s="38">
        <f>SUM(L30+L48)</f>
        <v>24366.086130095577</v>
      </c>
      <c r="M29" s="39"/>
      <c r="N29" s="38">
        <f>SUM(N30+N48)</f>
        <v>24573.616000711143</v>
      </c>
      <c r="O29" s="39"/>
      <c r="P29" s="38">
        <f>SUM(P30+P48)</f>
        <v>24784.054566681192</v>
      </c>
      <c r="Q29" s="39"/>
      <c r="R29" s="38">
        <f>SUM(R30+R48)</f>
        <v>24997.45925170492</v>
      </c>
      <c r="S29" s="39"/>
      <c r="T29" s="38">
        <f>SUM(T30+T48)</f>
        <v>25213.888827887087</v>
      </c>
    </row>
    <row r="30" spans="1:20" s="51" customFormat="1" x14ac:dyDescent="0.2">
      <c r="A30" s="49" t="s">
        <v>23</v>
      </c>
      <c r="B30" s="50">
        <f>SUM(B31:B47)</f>
        <v>22660</v>
      </c>
      <c r="C30" s="50" t="s">
        <v>3</v>
      </c>
      <c r="D30" s="50">
        <f>SUM(D31:D47)</f>
        <v>23193.8</v>
      </c>
      <c r="E30" s="50" t="s">
        <v>3</v>
      </c>
      <c r="F30" s="50">
        <f>SUM(F31:F47)</f>
        <v>23380.742749999998</v>
      </c>
      <c r="G30" s="50" t="s">
        <v>3</v>
      </c>
      <c r="H30" s="50">
        <f>SUM(H31:H47)</f>
        <v>23569.932573125003</v>
      </c>
      <c r="I30" s="50" t="s">
        <v>3</v>
      </c>
      <c r="J30" s="50">
        <f>SUM(J31:J47)</f>
        <v>23761.408846020317</v>
      </c>
      <c r="K30" s="50" t="s">
        <v>3</v>
      </c>
      <c r="L30" s="50">
        <f>SUM(L31:L47)</f>
        <v>23966.086130095577</v>
      </c>
      <c r="M30" s="50" t="s">
        <v>3</v>
      </c>
      <c r="N30" s="50">
        <f>SUM(N31:N47)</f>
        <v>24173.616000711143</v>
      </c>
      <c r="O30" s="50" t="s">
        <v>3</v>
      </c>
      <c r="P30" s="50">
        <f>SUM(P31:P47)</f>
        <v>24384.054566681192</v>
      </c>
      <c r="Q30" s="50" t="s">
        <v>3</v>
      </c>
      <c r="R30" s="50">
        <f>SUM(R31:R47)</f>
        <v>24597.45925170492</v>
      </c>
      <c r="S30" s="50" t="s">
        <v>3</v>
      </c>
      <c r="T30" s="50">
        <f>SUM(T31:T47)</f>
        <v>24813.888827887087</v>
      </c>
    </row>
    <row r="31" spans="1:20" s="47" customFormat="1" x14ac:dyDescent="0.2">
      <c r="A31" s="43" t="s">
        <v>24</v>
      </c>
      <c r="B31" s="44">
        <v>0</v>
      </c>
      <c r="C31" s="45">
        <v>2.5000000000000001E-2</v>
      </c>
      <c r="D31" s="44">
        <f t="shared" ref="D31:D48" si="15">SUM(B31*C31)+B31</f>
        <v>0</v>
      </c>
      <c r="E31" s="45">
        <v>2.5000000000000001E-3</v>
      </c>
      <c r="F31" s="44">
        <f t="shared" ref="F31:F48" si="16">SUM(D31*E31)+D31</f>
        <v>0</v>
      </c>
      <c r="G31" s="46">
        <v>2.5000000000000001E-3</v>
      </c>
      <c r="H31" s="44">
        <f t="shared" ref="H31:H48" si="17">SUM(F31*G31)+F31</f>
        <v>0</v>
      </c>
      <c r="I31" s="46">
        <v>2.5000000000000001E-3</v>
      </c>
      <c r="J31" s="44">
        <f t="shared" ref="J31:J48" si="18">SUM(H31*I31)+H31</f>
        <v>0</v>
      </c>
      <c r="K31" s="46">
        <v>2.5000000000000001E-3</v>
      </c>
      <c r="L31" s="44">
        <f t="shared" ref="L31:L48" si="19">SUM(J31*K31)+J31</f>
        <v>0</v>
      </c>
      <c r="M31" s="46">
        <v>2.5000000000000001E-3</v>
      </c>
      <c r="N31" s="44">
        <f t="shared" ref="N31:N48" si="20">SUM(L31*M31)+L31</f>
        <v>0</v>
      </c>
      <c r="O31" s="46">
        <v>2.5000000000000001E-3</v>
      </c>
      <c r="P31" s="44">
        <f t="shared" ref="P31:P48" si="21">SUM(N31*O31)+N31</f>
        <v>0</v>
      </c>
      <c r="Q31" s="46">
        <v>2.5000000000000001E-3</v>
      </c>
      <c r="R31" s="44">
        <f t="shared" ref="R31:R39" si="22">SUM(P31*Q31)+P31</f>
        <v>0</v>
      </c>
      <c r="S31" s="46">
        <v>2.5000000000000001E-3</v>
      </c>
      <c r="T31" s="44">
        <f t="shared" ref="T31:T39" si="23">SUM(R31*S31)+R31</f>
        <v>0</v>
      </c>
    </row>
    <row r="32" spans="1:20" s="47" customFormat="1" x14ac:dyDescent="0.2">
      <c r="A32" s="43" t="s">
        <v>25</v>
      </c>
      <c r="B32" s="44">
        <v>3000</v>
      </c>
      <c r="C32" s="45">
        <v>2.5000000000000001E-2</v>
      </c>
      <c r="D32" s="44">
        <f t="shared" si="15"/>
        <v>3075</v>
      </c>
      <c r="E32" s="45">
        <v>1.4999999999999999E-2</v>
      </c>
      <c r="F32" s="44">
        <f t="shared" si="16"/>
        <v>3121.125</v>
      </c>
      <c r="G32" s="46">
        <v>1.4999999999999999E-2</v>
      </c>
      <c r="H32" s="44">
        <f t="shared" si="17"/>
        <v>3167.941875</v>
      </c>
      <c r="I32" s="46">
        <v>1.4999999999999999E-2</v>
      </c>
      <c r="J32" s="44">
        <f t="shared" si="18"/>
        <v>3215.4610031249999</v>
      </c>
      <c r="K32" s="46">
        <v>0.02</v>
      </c>
      <c r="L32" s="44">
        <f t="shared" si="19"/>
        <v>3279.7702231875001</v>
      </c>
      <c r="M32" s="46">
        <v>0.02</v>
      </c>
      <c r="N32" s="44">
        <f t="shared" si="20"/>
        <v>3345.3656276512502</v>
      </c>
      <c r="O32" s="46">
        <v>0.02</v>
      </c>
      <c r="P32" s="44">
        <f t="shared" si="21"/>
        <v>3412.2729402042751</v>
      </c>
      <c r="Q32" s="46">
        <v>0.02</v>
      </c>
      <c r="R32" s="44">
        <f t="shared" si="22"/>
        <v>3480.5183990083606</v>
      </c>
      <c r="S32" s="46">
        <v>0.02</v>
      </c>
      <c r="T32" s="44">
        <f t="shared" si="23"/>
        <v>3550.1287669885278</v>
      </c>
    </row>
    <row r="33" spans="1:20" s="47" customFormat="1" x14ac:dyDescent="0.2">
      <c r="A33" s="43" t="s">
        <v>26</v>
      </c>
      <c r="B33" s="44">
        <v>1000</v>
      </c>
      <c r="C33" s="45">
        <v>2.5000000000000001E-2</v>
      </c>
      <c r="D33" s="44">
        <f t="shared" si="15"/>
        <v>1025</v>
      </c>
      <c r="E33" s="45">
        <v>7.4999999999999997E-3</v>
      </c>
      <c r="F33" s="44">
        <f t="shared" si="16"/>
        <v>1032.6875</v>
      </c>
      <c r="G33" s="46">
        <v>7.4999999999999997E-3</v>
      </c>
      <c r="H33" s="44">
        <f t="shared" si="17"/>
        <v>1040.43265625</v>
      </c>
      <c r="I33" s="46">
        <v>7.4999999999999997E-3</v>
      </c>
      <c r="J33" s="44">
        <f t="shared" si="18"/>
        <v>1048.235901171875</v>
      </c>
      <c r="K33" s="46">
        <v>7.4999999999999997E-3</v>
      </c>
      <c r="L33" s="44">
        <f t="shared" si="19"/>
        <v>1056.097670430664</v>
      </c>
      <c r="M33" s="46">
        <v>7.4999999999999997E-3</v>
      </c>
      <c r="N33" s="44">
        <f t="shared" si="20"/>
        <v>1064.0184029588941</v>
      </c>
      <c r="O33" s="46">
        <v>7.4999999999999997E-3</v>
      </c>
      <c r="P33" s="44">
        <f t="shared" si="21"/>
        <v>1071.9985409810859</v>
      </c>
      <c r="Q33" s="46">
        <v>7.4999999999999997E-3</v>
      </c>
      <c r="R33" s="44">
        <f t="shared" si="22"/>
        <v>1080.0385300384439</v>
      </c>
      <c r="S33" s="46">
        <v>7.4999999999999997E-3</v>
      </c>
      <c r="T33" s="44">
        <f t="shared" si="23"/>
        <v>1088.1388190137322</v>
      </c>
    </row>
    <row r="34" spans="1:20" s="47" customFormat="1" x14ac:dyDescent="0.2">
      <c r="A34" s="43" t="s">
        <v>84</v>
      </c>
      <c r="B34" s="44">
        <v>4800</v>
      </c>
      <c r="C34" s="45">
        <v>2.5000000000000001E-2</v>
      </c>
      <c r="D34" s="44">
        <f t="shared" si="15"/>
        <v>4920</v>
      </c>
      <c r="E34" s="45">
        <v>5.0000000000000001E-3</v>
      </c>
      <c r="F34" s="44">
        <f t="shared" si="16"/>
        <v>4944.6000000000004</v>
      </c>
      <c r="G34" s="46">
        <v>5.0000000000000001E-3</v>
      </c>
      <c r="H34" s="44">
        <f t="shared" si="17"/>
        <v>4969.3230000000003</v>
      </c>
      <c r="I34" s="46">
        <v>5.0000000000000001E-3</v>
      </c>
      <c r="J34" s="44">
        <f t="shared" si="18"/>
        <v>4994.1696150000007</v>
      </c>
      <c r="K34" s="46">
        <v>5.0000000000000001E-3</v>
      </c>
      <c r="L34" s="44">
        <f t="shared" si="19"/>
        <v>5019.1404630750003</v>
      </c>
      <c r="M34" s="46">
        <v>5.0000000000000001E-3</v>
      </c>
      <c r="N34" s="44">
        <f t="shared" si="20"/>
        <v>5044.2361653903754</v>
      </c>
      <c r="O34" s="46">
        <v>5.0000000000000001E-3</v>
      </c>
      <c r="P34" s="44">
        <f t="shared" si="21"/>
        <v>5069.4573462173275</v>
      </c>
      <c r="Q34" s="46">
        <v>5.0000000000000001E-3</v>
      </c>
      <c r="R34" s="44">
        <f t="shared" si="22"/>
        <v>5094.8046329484141</v>
      </c>
      <c r="S34" s="46">
        <v>5.0000000000000001E-3</v>
      </c>
      <c r="T34" s="44">
        <f t="shared" si="23"/>
        <v>5120.2786561131561</v>
      </c>
    </row>
    <row r="35" spans="1:20" s="47" customFormat="1" x14ac:dyDescent="0.2">
      <c r="A35" s="43" t="s">
        <v>27</v>
      </c>
      <c r="B35" s="44">
        <v>0</v>
      </c>
      <c r="C35" s="45">
        <v>2.5000000000000001E-2</v>
      </c>
      <c r="D35" s="44">
        <f t="shared" si="15"/>
        <v>0</v>
      </c>
      <c r="E35" s="45">
        <v>5.0000000000000001E-3</v>
      </c>
      <c r="F35" s="44">
        <f t="shared" si="16"/>
        <v>0</v>
      </c>
      <c r="G35" s="46">
        <v>5.0000000000000001E-3</v>
      </c>
      <c r="H35" s="44">
        <f t="shared" si="17"/>
        <v>0</v>
      </c>
      <c r="I35" s="46">
        <v>5.0000000000000001E-3</v>
      </c>
      <c r="J35" s="44">
        <f t="shared" si="18"/>
        <v>0</v>
      </c>
      <c r="K35" s="46">
        <v>5.0000000000000001E-3</v>
      </c>
      <c r="L35" s="44">
        <f t="shared" si="19"/>
        <v>0</v>
      </c>
      <c r="M35" s="46">
        <v>5.0000000000000001E-3</v>
      </c>
      <c r="N35" s="44">
        <f t="shared" si="20"/>
        <v>0</v>
      </c>
      <c r="O35" s="46">
        <v>5.0000000000000001E-3</v>
      </c>
      <c r="P35" s="44">
        <f t="shared" si="21"/>
        <v>0</v>
      </c>
      <c r="Q35" s="46">
        <v>5.0000000000000001E-3</v>
      </c>
      <c r="R35" s="44">
        <f t="shared" si="22"/>
        <v>0</v>
      </c>
      <c r="S35" s="46">
        <v>5.0000000000000001E-3</v>
      </c>
      <c r="T35" s="44">
        <f t="shared" si="23"/>
        <v>0</v>
      </c>
    </row>
    <row r="36" spans="1:20" s="47" customFormat="1" x14ac:dyDescent="0.2">
      <c r="A36" s="43" t="s">
        <v>28</v>
      </c>
      <c r="B36" s="44">
        <v>6000</v>
      </c>
      <c r="C36" s="45">
        <v>2.5000000000000001E-2</v>
      </c>
      <c r="D36" s="44">
        <f t="shared" si="15"/>
        <v>6150</v>
      </c>
      <c r="E36" s="45">
        <v>7.4999999999999997E-3</v>
      </c>
      <c r="F36" s="44">
        <f t="shared" si="16"/>
        <v>6196.125</v>
      </c>
      <c r="G36" s="46">
        <v>7.4999999999999997E-3</v>
      </c>
      <c r="H36" s="44">
        <f t="shared" si="17"/>
        <v>6242.5959375000002</v>
      </c>
      <c r="I36" s="46">
        <v>7.4999999999999997E-3</v>
      </c>
      <c r="J36" s="44">
        <f t="shared" si="18"/>
        <v>6289.4154070312507</v>
      </c>
      <c r="K36" s="46">
        <v>7.4999999999999997E-3</v>
      </c>
      <c r="L36" s="44">
        <f t="shared" si="19"/>
        <v>6336.5860225839851</v>
      </c>
      <c r="M36" s="46">
        <v>7.4999999999999997E-3</v>
      </c>
      <c r="N36" s="44">
        <f t="shared" si="20"/>
        <v>6384.1104177533653</v>
      </c>
      <c r="O36" s="46">
        <v>7.4999999999999997E-3</v>
      </c>
      <c r="P36" s="44">
        <f t="shared" si="21"/>
        <v>6431.9912458865156</v>
      </c>
      <c r="Q36" s="46">
        <v>7.4999999999999997E-3</v>
      </c>
      <c r="R36" s="44">
        <f t="shared" si="22"/>
        <v>6480.231180230664</v>
      </c>
      <c r="S36" s="46">
        <v>7.4999999999999997E-3</v>
      </c>
      <c r="T36" s="44">
        <f t="shared" si="23"/>
        <v>6528.8329140823944</v>
      </c>
    </row>
    <row r="37" spans="1:20" s="47" customFormat="1" x14ac:dyDescent="0.2">
      <c r="A37" s="43" t="s">
        <v>29</v>
      </c>
      <c r="B37" s="44">
        <v>300</v>
      </c>
      <c r="C37" s="45">
        <v>2.5000000000000001E-2</v>
      </c>
      <c r="D37" s="44">
        <f t="shared" si="15"/>
        <v>307.5</v>
      </c>
      <c r="E37" s="45">
        <v>2.5000000000000001E-3</v>
      </c>
      <c r="F37" s="44">
        <f t="shared" si="16"/>
        <v>308.26875000000001</v>
      </c>
      <c r="G37" s="46">
        <v>2.5000000000000001E-3</v>
      </c>
      <c r="H37" s="44">
        <f t="shared" si="17"/>
        <v>309.03942187500002</v>
      </c>
      <c r="I37" s="46">
        <v>2.5000000000000001E-3</v>
      </c>
      <c r="J37" s="44">
        <f t="shared" si="18"/>
        <v>309.81202042968749</v>
      </c>
      <c r="K37" s="46">
        <v>2.5000000000000001E-3</v>
      </c>
      <c r="L37" s="44">
        <f t="shared" si="19"/>
        <v>310.58655048076173</v>
      </c>
      <c r="M37" s="46">
        <v>2.5000000000000001E-3</v>
      </c>
      <c r="N37" s="44">
        <f t="shared" si="20"/>
        <v>311.36301685696361</v>
      </c>
      <c r="O37" s="46">
        <v>2.5000000000000001E-3</v>
      </c>
      <c r="P37" s="44">
        <f t="shared" si="21"/>
        <v>312.14142439910603</v>
      </c>
      <c r="Q37" s="46">
        <v>2.5000000000000001E-3</v>
      </c>
      <c r="R37" s="44">
        <f t="shared" si="22"/>
        <v>312.92177796010378</v>
      </c>
      <c r="S37" s="46">
        <v>2.5000000000000001E-3</v>
      </c>
      <c r="T37" s="44">
        <f t="shared" si="23"/>
        <v>313.70408240500404</v>
      </c>
    </row>
    <row r="38" spans="1:20" s="47" customFormat="1" x14ac:dyDescent="0.2">
      <c r="A38" s="43" t="s">
        <v>30</v>
      </c>
      <c r="B38" s="44">
        <v>3000</v>
      </c>
      <c r="C38" s="45">
        <v>2.5000000000000001E-2</v>
      </c>
      <c r="D38" s="44">
        <f t="shared" si="15"/>
        <v>3075</v>
      </c>
      <c r="E38" s="45">
        <v>5.0000000000000001E-3</v>
      </c>
      <c r="F38" s="44">
        <f t="shared" si="16"/>
        <v>3090.375</v>
      </c>
      <c r="G38" s="46">
        <v>5.0000000000000001E-3</v>
      </c>
      <c r="H38" s="44">
        <f t="shared" si="17"/>
        <v>3105.8268750000002</v>
      </c>
      <c r="I38" s="46">
        <v>5.0000000000000001E-3</v>
      </c>
      <c r="J38" s="44">
        <f t="shared" si="18"/>
        <v>3121.3560093750002</v>
      </c>
      <c r="K38" s="46">
        <v>5.0000000000000001E-3</v>
      </c>
      <c r="L38" s="44">
        <f t="shared" si="19"/>
        <v>3136.9627894218752</v>
      </c>
      <c r="M38" s="46">
        <v>5.0000000000000001E-3</v>
      </c>
      <c r="N38" s="44">
        <f t="shared" si="20"/>
        <v>3152.6476033689846</v>
      </c>
      <c r="O38" s="46">
        <v>5.0000000000000001E-3</v>
      </c>
      <c r="P38" s="44">
        <f t="shared" si="21"/>
        <v>3168.4108413858294</v>
      </c>
      <c r="Q38" s="46">
        <v>5.0000000000000001E-3</v>
      </c>
      <c r="R38" s="44">
        <f t="shared" si="22"/>
        <v>3184.2528955927587</v>
      </c>
      <c r="S38" s="46">
        <v>5.0000000000000001E-3</v>
      </c>
      <c r="T38" s="44">
        <f t="shared" si="23"/>
        <v>3200.1741600707223</v>
      </c>
    </row>
    <row r="39" spans="1:20" s="47" customFormat="1" x14ac:dyDescent="0.2">
      <c r="A39" s="43" t="s">
        <v>31</v>
      </c>
      <c r="B39" s="44">
        <v>1500</v>
      </c>
      <c r="C39" s="45">
        <v>2.5000000000000001E-2</v>
      </c>
      <c r="D39" s="44">
        <f t="shared" si="15"/>
        <v>1537.5</v>
      </c>
      <c r="E39" s="45">
        <v>1E-3</v>
      </c>
      <c r="F39" s="44">
        <f t="shared" si="16"/>
        <v>1539.0374999999999</v>
      </c>
      <c r="G39" s="46">
        <v>1E-3</v>
      </c>
      <c r="H39" s="44">
        <f t="shared" si="17"/>
        <v>1540.5765374999999</v>
      </c>
      <c r="I39" s="46">
        <v>1E-3</v>
      </c>
      <c r="J39" s="44">
        <f t="shared" si="18"/>
        <v>1542.1171140375</v>
      </c>
      <c r="K39" s="46">
        <v>1E-3</v>
      </c>
      <c r="L39" s="44">
        <f t="shared" si="19"/>
        <v>1543.6592311515374</v>
      </c>
      <c r="M39" s="46">
        <v>1E-3</v>
      </c>
      <c r="N39" s="44">
        <f t="shared" si="20"/>
        <v>1545.202890382689</v>
      </c>
      <c r="O39" s="46">
        <v>1E-3</v>
      </c>
      <c r="P39" s="44">
        <f t="shared" si="21"/>
        <v>1546.7480932730716</v>
      </c>
      <c r="Q39" s="46">
        <v>1E-3</v>
      </c>
      <c r="R39" s="44">
        <f t="shared" si="22"/>
        <v>1548.2948413663446</v>
      </c>
      <c r="S39" s="46">
        <v>1E-3</v>
      </c>
      <c r="T39" s="44">
        <f t="shared" si="23"/>
        <v>1549.843136207711</v>
      </c>
    </row>
    <row r="40" spans="1:20" s="47" customFormat="1" x14ac:dyDescent="0.2">
      <c r="A40" s="43" t="s">
        <v>32</v>
      </c>
      <c r="B40" s="44">
        <v>0</v>
      </c>
      <c r="C40" s="45"/>
      <c r="D40" s="44">
        <v>0</v>
      </c>
      <c r="E40" s="45"/>
      <c r="F40" s="44">
        <v>0</v>
      </c>
      <c r="G40" s="46"/>
      <c r="H40" s="44">
        <v>0</v>
      </c>
      <c r="I40" s="46"/>
      <c r="J40" s="44">
        <v>0</v>
      </c>
      <c r="K40" s="46"/>
      <c r="L40" s="44">
        <v>0</v>
      </c>
      <c r="M40" s="46"/>
      <c r="N40" s="44">
        <v>0</v>
      </c>
      <c r="O40" s="46"/>
      <c r="P40" s="44">
        <v>0</v>
      </c>
      <c r="Q40" s="46"/>
      <c r="R40" s="44">
        <v>0</v>
      </c>
      <c r="S40" s="46"/>
      <c r="T40" s="44">
        <v>0</v>
      </c>
    </row>
    <row r="41" spans="1:20" s="47" customFormat="1" x14ac:dyDescent="0.2">
      <c r="A41" s="43" t="s">
        <v>33</v>
      </c>
      <c r="B41" s="44">
        <v>1000</v>
      </c>
      <c r="C41" s="45">
        <v>0.01</v>
      </c>
      <c r="D41" s="44">
        <f t="shared" si="15"/>
        <v>1010</v>
      </c>
      <c r="E41" s="45">
        <v>0.01</v>
      </c>
      <c r="F41" s="44">
        <f t="shared" si="16"/>
        <v>1020.1</v>
      </c>
      <c r="G41" s="46">
        <v>0.01</v>
      </c>
      <c r="H41" s="44">
        <f t="shared" si="17"/>
        <v>1030.3009999999999</v>
      </c>
      <c r="I41" s="46">
        <v>0.01</v>
      </c>
      <c r="J41" s="44">
        <f t="shared" si="18"/>
        <v>1040.60401</v>
      </c>
      <c r="K41" s="46">
        <v>5.0000000000000001E-3</v>
      </c>
      <c r="L41" s="44">
        <f t="shared" si="19"/>
        <v>1045.8070300500001</v>
      </c>
      <c r="M41" s="46">
        <v>5.0000000000000001E-3</v>
      </c>
      <c r="N41" s="44">
        <f t="shared" si="20"/>
        <v>1051.0360652002501</v>
      </c>
      <c r="O41" s="46">
        <v>5.0000000000000001E-3</v>
      </c>
      <c r="P41" s="44">
        <f t="shared" si="21"/>
        <v>1056.2912455262513</v>
      </c>
      <c r="Q41" s="46">
        <v>5.0000000000000001E-3</v>
      </c>
      <c r="R41" s="44">
        <f t="shared" ref="R41:R48" si="24">SUM(P41*Q41)+P41</f>
        <v>1061.5727017538825</v>
      </c>
      <c r="S41" s="46">
        <v>5.0000000000000001E-3</v>
      </c>
      <c r="T41" s="44">
        <f t="shared" ref="T41:T48" si="25">SUM(R41*S41)+R41</f>
        <v>1066.880565262652</v>
      </c>
    </row>
    <row r="42" spans="1:20" s="47" customFormat="1" x14ac:dyDescent="0.2">
      <c r="A42" s="43" t="s">
        <v>85</v>
      </c>
      <c r="B42" s="44">
        <v>500</v>
      </c>
      <c r="C42" s="45">
        <v>0.01</v>
      </c>
      <c r="D42" s="44">
        <f t="shared" si="15"/>
        <v>505</v>
      </c>
      <c r="E42" s="45">
        <v>0.01</v>
      </c>
      <c r="F42" s="44">
        <f t="shared" si="16"/>
        <v>510.05</v>
      </c>
      <c r="G42" s="46">
        <v>0.01</v>
      </c>
      <c r="H42" s="44">
        <f t="shared" si="17"/>
        <v>515.15049999999997</v>
      </c>
      <c r="I42" s="46">
        <v>0.01</v>
      </c>
      <c r="J42" s="44">
        <f t="shared" si="18"/>
        <v>520.30200500000001</v>
      </c>
      <c r="K42" s="46">
        <v>0.01</v>
      </c>
      <c r="L42" s="44">
        <f t="shared" si="19"/>
        <v>525.50502504999997</v>
      </c>
      <c r="M42" s="46">
        <v>0.01</v>
      </c>
      <c r="N42" s="44">
        <f t="shared" si="20"/>
        <v>530.76007530049992</v>
      </c>
      <c r="O42" s="46">
        <v>0.01</v>
      </c>
      <c r="P42" s="44">
        <f t="shared" si="21"/>
        <v>536.0676760535049</v>
      </c>
      <c r="Q42" s="46">
        <v>0.01</v>
      </c>
      <c r="R42" s="44">
        <f t="shared" si="24"/>
        <v>541.42835281403995</v>
      </c>
      <c r="S42" s="46">
        <v>0.01</v>
      </c>
      <c r="T42" s="44">
        <f t="shared" si="25"/>
        <v>546.8426363421803</v>
      </c>
    </row>
    <row r="43" spans="1:20" s="47" customFormat="1" x14ac:dyDescent="0.2">
      <c r="A43" s="43" t="s">
        <v>86</v>
      </c>
      <c r="B43" s="44">
        <v>0</v>
      </c>
      <c r="C43" s="45">
        <v>0.02</v>
      </c>
      <c r="D43" s="44">
        <f t="shared" si="15"/>
        <v>0</v>
      </c>
      <c r="E43" s="45">
        <v>0.02</v>
      </c>
      <c r="F43" s="44">
        <f t="shared" si="16"/>
        <v>0</v>
      </c>
      <c r="G43" s="46">
        <v>0.02</v>
      </c>
      <c r="H43" s="44">
        <f t="shared" si="17"/>
        <v>0</v>
      </c>
      <c r="I43" s="46">
        <v>0.02</v>
      </c>
      <c r="J43" s="44">
        <f t="shared" si="18"/>
        <v>0</v>
      </c>
      <c r="K43" s="46">
        <v>0.02</v>
      </c>
      <c r="L43" s="44">
        <f t="shared" si="19"/>
        <v>0</v>
      </c>
      <c r="M43" s="46">
        <v>0.02</v>
      </c>
      <c r="N43" s="44">
        <f t="shared" si="20"/>
        <v>0</v>
      </c>
      <c r="O43" s="46">
        <v>0.02</v>
      </c>
      <c r="P43" s="44">
        <f t="shared" si="21"/>
        <v>0</v>
      </c>
      <c r="Q43" s="46">
        <v>0.02</v>
      </c>
      <c r="R43" s="44">
        <f t="shared" si="24"/>
        <v>0</v>
      </c>
      <c r="S43" s="46">
        <v>0.02</v>
      </c>
      <c r="T43" s="44">
        <f t="shared" si="25"/>
        <v>0</v>
      </c>
    </row>
    <row r="44" spans="1:20" s="47" customFormat="1" x14ac:dyDescent="0.2">
      <c r="A44" s="43" t="s">
        <v>87</v>
      </c>
      <c r="B44" s="44">
        <v>840</v>
      </c>
      <c r="C44" s="45">
        <v>0.03</v>
      </c>
      <c r="D44" s="44">
        <f t="shared" si="15"/>
        <v>865.2</v>
      </c>
      <c r="E44" s="45">
        <v>0.03</v>
      </c>
      <c r="F44" s="44">
        <f t="shared" si="16"/>
        <v>891.15600000000006</v>
      </c>
      <c r="G44" s="46">
        <v>0.03</v>
      </c>
      <c r="H44" s="44">
        <f t="shared" si="17"/>
        <v>917.89068000000009</v>
      </c>
      <c r="I44" s="46">
        <v>0.03</v>
      </c>
      <c r="J44" s="44">
        <f t="shared" si="18"/>
        <v>945.42740040000012</v>
      </c>
      <c r="K44" s="46">
        <v>0.03</v>
      </c>
      <c r="L44" s="44">
        <f t="shared" si="19"/>
        <v>973.79022241200016</v>
      </c>
      <c r="M44" s="46">
        <v>0.03</v>
      </c>
      <c r="N44" s="44">
        <f t="shared" si="20"/>
        <v>1003.0039290843602</v>
      </c>
      <c r="O44" s="46">
        <v>0.03</v>
      </c>
      <c r="P44" s="44">
        <f t="shared" si="21"/>
        <v>1033.0940469568909</v>
      </c>
      <c r="Q44" s="46">
        <v>0.03</v>
      </c>
      <c r="R44" s="44">
        <f t="shared" si="24"/>
        <v>1064.0868683655976</v>
      </c>
      <c r="S44" s="46">
        <v>0.03</v>
      </c>
      <c r="T44" s="44">
        <f t="shared" si="25"/>
        <v>1096.0094744165656</v>
      </c>
    </row>
    <row r="45" spans="1:20" s="47" customFormat="1" x14ac:dyDescent="0.2">
      <c r="A45" s="43" t="s">
        <v>88</v>
      </c>
      <c r="B45" s="44">
        <v>720</v>
      </c>
      <c r="C45" s="45">
        <v>5.0000000000000001E-3</v>
      </c>
      <c r="D45" s="44">
        <f t="shared" si="15"/>
        <v>723.6</v>
      </c>
      <c r="E45" s="45">
        <v>5.0000000000000001E-3</v>
      </c>
      <c r="F45" s="44">
        <f t="shared" si="16"/>
        <v>727.21800000000007</v>
      </c>
      <c r="G45" s="46">
        <v>5.0000000000000001E-3</v>
      </c>
      <c r="H45" s="44">
        <f t="shared" si="17"/>
        <v>730.85409000000004</v>
      </c>
      <c r="I45" s="46">
        <v>5.0000000000000001E-3</v>
      </c>
      <c r="J45" s="44">
        <f t="shared" si="18"/>
        <v>734.50836045000005</v>
      </c>
      <c r="K45" s="46">
        <v>5.0000000000000001E-3</v>
      </c>
      <c r="L45" s="44">
        <f t="shared" si="19"/>
        <v>738.18090225225001</v>
      </c>
      <c r="M45" s="46">
        <v>5.0000000000000001E-3</v>
      </c>
      <c r="N45" s="44">
        <f t="shared" si="20"/>
        <v>741.87180676351124</v>
      </c>
      <c r="O45" s="46">
        <v>5.0000000000000001E-3</v>
      </c>
      <c r="P45" s="44">
        <f t="shared" si="21"/>
        <v>745.58116579732882</v>
      </c>
      <c r="Q45" s="46">
        <v>5.0000000000000001E-3</v>
      </c>
      <c r="R45" s="44">
        <f t="shared" si="24"/>
        <v>749.30907162631547</v>
      </c>
      <c r="S45" s="46">
        <v>5.0000000000000001E-3</v>
      </c>
      <c r="T45" s="44">
        <f t="shared" si="25"/>
        <v>753.05561698444706</v>
      </c>
    </row>
    <row r="46" spans="1:20" s="47" customFormat="1" x14ac:dyDescent="0.2">
      <c r="A46" s="43" t="s">
        <v>38</v>
      </c>
      <c r="B46" s="44">
        <v>0</v>
      </c>
      <c r="C46" s="45">
        <v>0.01</v>
      </c>
      <c r="D46" s="44">
        <f t="shared" si="15"/>
        <v>0</v>
      </c>
      <c r="E46" s="45">
        <v>0.01</v>
      </c>
      <c r="F46" s="44">
        <f t="shared" si="16"/>
        <v>0</v>
      </c>
      <c r="G46" s="46">
        <v>0.01</v>
      </c>
      <c r="H46" s="44">
        <f t="shared" si="17"/>
        <v>0</v>
      </c>
      <c r="I46" s="46">
        <v>0.01</v>
      </c>
      <c r="J46" s="44">
        <f t="shared" si="18"/>
        <v>0</v>
      </c>
      <c r="K46" s="46">
        <v>0.01</v>
      </c>
      <c r="L46" s="44">
        <f t="shared" si="19"/>
        <v>0</v>
      </c>
      <c r="M46" s="46">
        <v>0.01</v>
      </c>
      <c r="N46" s="44">
        <f t="shared" si="20"/>
        <v>0</v>
      </c>
      <c r="O46" s="46">
        <v>0.01</v>
      </c>
      <c r="P46" s="44">
        <f t="shared" si="21"/>
        <v>0</v>
      </c>
      <c r="Q46" s="46">
        <v>0.01</v>
      </c>
      <c r="R46" s="44">
        <f t="shared" si="24"/>
        <v>0</v>
      </c>
      <c r="S46" s="46">
        <v>0.01</v>
      </c>
      <c r="T46" s="44">
        <f t="shared" si="25"/>
        <v>0</v>
      </c>
    </row>
    <row r="47" spans="1:20" s="47" customFormat="1" x14ac:dyDescent="0.2">
      <c r="A47" s="43" t="s">
        <v>39</v>
      </c>
      <c r="B47" s="44">
        <v>0</v>
      </c>
      <c r="C47" s="45">
        <v>2.5000000000000001E-3</v>
      </c>
      <c r="D47" s="44">
        <f t="shared" si="15"/>
        <v>0</v>
      </c>
      <c r="E47" s="45">
        <v>2.5000000000000001E-3</v>
      </c>
      <c r="F47" s="44">
        <f t="shared" si="16"/>
        <v>0</v>
      </c>
      <c r="G47" s="46">
        <v>2.5000000000000001E-3</v>
      </c>
      <c r="H47" s="44">
        <f t="shared" si="17"/>
        <v>0</v>
      </c>
      <c r="I47" s="46">
        <v>2.5000000000000001E-3</v>
      </c>
      <c r="J47" s="44">
        <f t="shared" si="18"/>
        <v>0</v>
      </c>
      <c r="K47" s="46">
        <v>2.5000000000000001E-3</v>
      </c>
      <c r="L47" s="44">
        <f t="shared" si="19"/>
        <v>0</v>
      </c>
      <c r="M47" s="46">
        <v>2.5000000000000001E-3</v>
      </c>
      <c r="N47" s="44">
        <f t="shared" si="20"/>
        <v>0</v>
      </c>
      <c r="O47" s="46">
        <v>2.5000000000000001E-3</v>
      </c>
      <c r="P47" s="44">
        <f t="shared" si="21"/>
        <v>0</v>
      </c>
      <c r="Q47" s="46">
        <v>2.5000000000000001E-3</v>
      </c>
      <c r="R47" s="44">
        <f t="shared" si="24"/>
        <v>0</v>
      </c>
      <c r="S47" s="46">
        <v>2.5000000000000001E-3</v>
      </c>
      <c r="T47" s="44">
        <f t="shared" si="25"/>
        <v>0</v>
      </c>
    </row>
    <row r="48" spans="1:20" s="51" customFormat="1" x14ac:dyDescent="0.2">
      <c r="A48" s="49" t="s">
        <v>40</v>
      </c>
      <c r="B48" s="52">
        <v>400</v>
      </c>
      <c r="C48" s="53">
        <v>0</v>
      </c>
      <c r="D48" s="52">
        <f t="shared" si="15"/>
        <v>400</v>
      </c>
      <c r="E48" s="53">
        <v>0</v>
      </c>
      <c r="F48" s="52">
        <f t="shared" si="16"/>
        <v>400</v>
      </c>
      <c r="G48" s="54">
        <v>0</v>
      </c>
      <c r="H48" s="52">
        <f t="shared" si="17"/>
        <v>400</v>
      </c>
      <c r="I48" s="54">
        <v>0</v>
      </c>
      <c r="J48" s="52">
        <f t="shared" si="18"/>
        <v>400</v>
      </c>
      <c r="K48" s="54">
        <v>0</v>
      </c>
      <c r="L48" s="52">
        <f t="shared" si="19"/>
        <v>400</v>
      </c>
      <c r="M48" s="54">
        <v>0</v>
      </c>
      <c r="N48" s="52">
        <f t="shared" si="20"/>
        <v>400</v>
      </c>
      <c r="O48" s="54">
        <v>0</v>
      </c>
      <c r="P48" s="52">
        <f t="shared" si="21"/>
        <v>400</v>
      </c>
      <c r="Q48" s="54">
        <v>0</v>
      </c>
      <c r="R48" s="52">
        <f t="shared" si="24"/>
        <v>400</v>
      </c>
      <c r="S48" s="54">
        <v>0</v>
      </c>
      <c r="T48" s="52">
        <f t="shared" si="25"/>
        <v>400</v>
      </c>
    </row>
    <row r="49" spans="1:20" s="47" customFormat="1" x14ac:dyDescent="0.2">
      <c r="A49" s="43"/>
      <c r="B49" s="44"/>
      <c r="C49" s="45"/>
      <c r="D49" s="44"/>
      <c r="E49" s="45"/>
      <c r="F49" s="48"/>
      <c r="G49" s="46"/>
      <c r="H49" s="48"/>
      <c r="I49" s="46"/>
      <c r="J49" s="48"/>
      <c r="K49" s="46"/>
      <c r="L49" s="48"/>
      <c r="M49" s="46"/>
      <c r="N49" s="48"/>
      <c r="O49" s="46"/>
      <c r="P49" s="48"/>
      <c r="Q49" s="46"/>
      <c r="R49" s="48"/>
      <c r="S49" s="46"/>
      <c r="T49" s="48"/>
    </row>
    <row r="50" spans="1:20" s="42" customFormat="1" x14ac:dyDescent="0.2">
      <c r="A50" s="37" t="s">
        <v>41</v>
      </c>
      <c r="B50" s="38">
        <v>0</v>
      </c>
      <c r="C50" s="38" t="s">
        <v>3</v>
      </c>
      <c r="D50" s="38">
        <v>0</v>
      </c>
      <c r="E50" s="38" t="s">
        <v>3</v>
      </c>
      <c r="F50" s="38">
        <v>0</v>
      </c>
      <c r="G50" s="38" t="s">
        <v>3</v>
      </c>
      <c r="H50" s="38">
        <v>0</v>
      </c>
      <c r="I50" s="38" t="s">
        <v>3</v>
      </c>
      <c r="J50" s="38">
        <v>0</v>
      </c>
      <c r="K50" s="38" t="s">
        <v>3</v>
      </c>
      <c r="L50" s="38">
        <v>0</v>
      </c>
      <c r="M50" s="38" t="s">
        <v>3</v>
      </c>
      <c r="N50" s="38">
        <v>0</v>
      </c>
      <c r="O50" s="38" t="s">
        <v>3</v>
      </c>
      <c r="P50" s="38">
        <v>0</v>
      </c>
      <c r="Q50" s="38" t="s">
        <v>3</v>
      </c>
      <c r="R50" s="38">
        <v>0</v>
      </c>
      <c r="S50" s="38" t="s">
        <v>3</v>
      </c>
      <c r="T50" s="38">
        <v>0</v>
      </c>
    </row>
    <row r="51" spans="1:20" s="42" customFormat="1" x14ac:dyDescent="0.2">
      <c r="A51" s="37" t="s">
        <v>42</v>
      </c>
      <c r="B51" s="38">
        <v>0</v>
      </c>
      <c r="C51" s="39"/>
      <c r="D51" s="38">
        <v>0</v>
      </c>
      <c r="E51" s="39"/>
      <c r="F51" s="38">
        <v>0</v>
      </c>
      <c r="G51" s="39" t="s">
        <v>3</v>
      </c>
      <c r="H51" s="38">
        <v>0</v>
      </c>
      <c r="I51" s="39"/>
      <c r="J51" s="38">
        <v>0</v>
      </c>
      <c r="K51" s="39"/>
      <c r="L51" s="38">
        <v>0</v>
      </c>
      <c r="M51" s="39"/>
      <c r="N51" s="38">
        <v>0</v>
      </c>
      <c r="O51" s="39"/>
      <c r="P51" s="40">
        <v>0</v>
      </c>
      <c r="Q51" s="41"/>
      <c r="R51" s="40">
        <v>0</v>
      </c>
      <c r="S51" s="41"/>
      <c r="T51" s="40">
        <v>0</v>
      </c>
    </row>
    <row r="52" spans="1:20" s="42" customFormat="1" x14ac:dyDescent="0.2">
      <c r="A52" s="37" t="s">
        <v>43</v>
      </c>
      <c r="B52" s="38">
        <v>0</v>
      </c>
      <c r="C52" s="39"/>
      <c r="D52" s="38">
        <v>0</v>
      </c>
      <c r="E52" s="39"/>
      <c r="F52" s="40">
        <v>0</v>
      </c>
      <c r="G52" s="41"/>
      <c r="H52" s="40">
        <v>0</v>
      </c>
      <c r="I52" s="41"/>
      <c r="J52" s="40">
        <v>0</v>
      </c>
      <c r="K52" s="41"/>
      <c r="L52" s="40">
        <v>0</v>
      </c>
      <c r="M52" s="41"/>
      <c r="N52" s="40">
        <v>0</v>
      </c>
      <c r="O52" s="41"/>
      <c r="P52" s="40">
        <v>0</v>
      </c>
      <c r="Q52" s="41"/>
      <c r="R52" s="40">
        <v>0</v>
      </c>
      <c r="S52" s="41"/>
      <c r="T52" s="40">
        <v>0</v>
      </c>
    </row>
    <row r="53" spans="1:20" s="42" customFormat="1" x14ac:dyDescent="0.2">
      <c r="A53" s="37" t="s">
        <v>44</v>
      </c>
      <c r="B53" s="38">
        <v>0</v>
      </c>
      <c r="C53" s="39"/>
      <c r="D53" s="38">
        <v>0</v>
      </c>
      <c r="E53" s="39"/>
      <c r="F53" s="40">
        <v>0</v>
      </c>
      <c r="G53" s="41"/>
      <c r="H53" s="40">
        <v>0</v>
      </c>
      <c r="I53" s="41"/>
      <c r="J53" s="40">
        <v>0</v>
      </c>
      <c r="K53" s="41"/>
      <c r="L53" s="40">
        <v>0</v>
      </c>
      <c r="M53" s="41"/>
      <c r="N53" s="40">
        <v>0</v>
      </c>
      <c r="O53" s="41"/>
      <c r="P53" s="40">
        <v>0</v>
      </c>
      <c r="Q53" s="41"/>
      <c r="R53" s="40">
        <v>0</v>
      </c>
      <c r="S53" s="41"/>
      <c r="T53" s="40">
        <v>0</v>
      </c>
    </row>
    <row r="54" spans="1:20" s="42" customFormat="1" x14ac:dyDescent="0.2">
      <c r="A54" s="37" t="s">
        <v>45</v>
      </c>
      <c r="B54" s="38">
        <v>0</v>
      </c>
      <c r="C54" s="39"/>
      <c r="D54" s="38">
        <v>0</v>
      </c>
      <c r="E54" s="39"/>
      <c r="F54" s="40">
        <v>0</v>
      </c>
      <c r="G54" s="41"/>
      <c r="H54" s="40">
        <v>0</v>
      </c>
      <c r="I54" s="41"/>
      <c r="J54" s="40">
        <v>0</v>
      </c>
      <c r="K54" s="41"/>
      <c r="L54" s="40">
        <v>0</v>
      </c>
      <c r="M54" s="41"/>
      <c r="N54" s="40">
        <v>0</v>
      </c>
      <c r="O54" s="41"/>
      <c r="P54" s="40">
        <v>0</v>
      </c>
      <c r="Q54" s="41"/>
      <c r="R54" s="40">
        <v>0</v>
      </c>
      <c r="S54" s="41"/>
      <c r="T54" s="40">
        <v>0</v>
      </c>
    </row>
    <row r="55" spans="1:20" s="42" customFormat="1" x14ac:dyDescent="0.2">
      <c r="A55" s="37" t="s">
        <v>46</v>
      </c>
      <c r="B55" s="38">
        <v>0</v>
      </c>
      <c r="C55" s="39"/>
      <c r="D55" s="38">
        <v>0</v>
      </c>
      <c r="E55" s="39"/>
      <c r="F55" s="40">
        <v>0</v>
      </c>
      <c r="G55" s="41"/>
      <c r="H55" s="40">
        <v>0</v>
      </c>
      <c r="I55" s="41"/>
      <c r="J55" s="40">
        <v>0</v>
      </c>
      <c r="K55" s="41"/>
      <c r="L55" s="40">
        <v>0</v>
      </c>
      <c r="M55" s="41"/>
      <c r="N55" s="40">
        <v>0</v>
      </c>
      <c r="O55" s="41"/>
      <c r="P55" s="40">
        <v>0</v>
      </c>
      <c r="Q55" s="41"/>
      <c r="R55" s="40">
        <v>0</v>
      </c>
      <c r="S55" s="41"/>
      <c r="T55" s="40">
        <v>0</v>
      </c>
    </row>
    <row r="56" spans="1:20" s="42" customFormat="1" x14ac:dyDescent="0.2">
      <c r="A56" s="37" t="s">
        <v>47</v>
      </c>
      <c r="B56" s="38">
        <v>0</v>
      </c>
      <c r="C56" s="39"/>
      <c r="D56" s="38">
        <v>0</v>
      </c>
      <c r="E56" s="39"/>
      <c r="F56" s="40">
        <v>0</v>
      </c>
      <c r="G56" s="41"/>
      <c r="H56" s="40">
        <v>0</v>
      </c>
      <c r="I56" s="41"/>
      <c r="J56" s="40">
        <v>0</v>
      </c>
      <c r="K56" s="41"/>
      <c r="L56" s="40">
        <v>0</v>
      </c>
      <c r="M56" s="41"/>
      <c r="N56" s="40">
        <v>0</v>
      </c>
      <c r="O56" s="41"/>
      <c r="P56" s="40">
        <v>0</v>
      </c>
      <c r="Q56" s="41"/>
      <c r="R56" s="40">
        <v>0</v>
      </c>
      <c r="S56" s="41"/>
      <c r="T56" s="40">
        <v>0</v>
      </c>
    </row>
    <row r="57" spans="1:20" s="60" customFormat="1" x14ac:dyDescent="0.2">
      <c r="A57" s="55"/>
      <c r="B57" s="56"/>
      <c r="C57" s="57"/>
      <c r="D57" s="56"/>
      <c r="E57" s="57"/>
      <c r="F57" s="58"/>
      <c r="G57" s="59"/>
      <c r="H57" s="58"/>
      <c r="I57" s="59"/>
      <c r="J57" s="58"/>
      <c r="K57" s="59"/>
      <c r="L57" s="58"/>
      <c r="M57" s="59"/>
      <c r="N57" s="58"/>
      <c r="O57" s="59"/>
      <c r="P57" s="58"/>
      <c r="Q57" s="59"/>
      <c r="R57" s="58"/>
      <c r="S57" s="59"/>
      <c r="T57" s="58"/>
    </row>
    <row r="58" spans="1:20" s="62" customFormat="1" x14ac:dyDescent="0.2">
      <c r="A58" s="17" t="s">
        <v>48</v>
      </c>
      <c r="B58" s="61">
        <f>SUM(B7-B25-B29-B50)</f>
        <v>3416.4106460566254</v>
      </c>
      <c r="C58" s="61" t="s">
        <v>3</v>
      </c>
      <c r="D58" s="61">
        <f t="shared" ref="D58:T58" si="26">SUM(D7-D25-D29-D50)</f>
        <v>3064.3109722080444</v>
      </c>
      <c r="E58" s="61" t="s">
        <v>3</v>
      </c>
      <c r="F58" s="61">
        <f t="shared" si="26"/>
        <v>3054.0068577132406</v>
      </c>
      <c r="G58" s="61" t="s">
        <v>3</v>
      </c>
      <c r="H58" s="61">
        <f t="shared" si="26"/>
        <v>3036.075353205084</v>
      </c>
      <c r="I58" s="61" t="s">
        <v>3</v>
      </c>
      <c r="J58" s="61">
        <f t="shared" si="26"/>
        <v>3010.1466484604935</v>
      </c>
      <c r="K58" s="61" t="s">
        <v>3</v>
      </c>
      <c r="L58" s="61">
        <f t="shared" si="26"/>
        <v>2964.9635691395779</v>
      </c>
      <c r="M58" s="61" t="s">
        <v>3</v>
      </c>
      <c r="N58" s="61">
        <f t="shared" si="26"/>
        <v>2910.5193647450687</v>
      </c>
      <c r="O58" s="61" t="s">
        <v>3</v>
      </c>
      <c r="P58" s="61">
        <f t="shared" si="26"/>
        <v>2846.3897951264116</v>
      </c>
      <c r="Q58" s="61" t="s">
        <v>3</v>
      </c>
      <c r="R58" s="61">
        <f t="shared" si="26"/>
        <v>2772.1359436071471</v>
      </c>
      <c r="S58" s="61" t="s">
        <v>3</v>
      </c>
      <c r="T58" s="61">
        <f t="shared" si="26"/>
        <v>2687.3037662562565</v>
      </c>
    </row>
    <row r="59" spans="1:20" x14ac:dyDescent="0.2">
      <c r="A59" s="11"/>
      <c r="B59" s="63"/>
      <c r="C59" s="9"/>
      <c r="F59" s="64"/>
      <c r="H59" s="64"/>
      <c r="J59" s="64"/>
      <c r="L59" s="64"/>
      <c r="N59" s="64"/>
      <c r="P59" s="64"/>
      <c r="R59" s="64"/>
      <c r="T59" s="64"/>
    </row>
    <row r="60" spans="1:20" s="60" customFormat="1" x14ac:dyDescent="0.2">
      <c r="A60" s="55" t="s">
        <v>49</v>
      </c>
      <c r="B60" s="56">
        <f t="shared" ref="B60:L60" si="27">SUM(B61:B62)</f>
        <v>0</v>
      </c>
      <c r="C60" s="57"/>
      <c r="D60" s="56">
        <f t="shared" si="27"/>
        <v>0</v>
      </c>
      <c r="E60" s="57"/>
      <c r="F60" s="56">
        <f t="shared" si="27"/>
        <v>0</v>
      </c>
      <c r="G60" s="57"/>
      <c r="H60" s="56">
        <f t="shared" si="27"/>
        <v>0</v>
      </c>
      <c r="I60" s="57"/>
      <c r="J60" s="56">
        <f t="shared" si="27"/>
        <v>0</v>
      </c>
      <c r="K60" s="57"/>
      <c r="L60" s="56">
        <f t="shared" si="27"/>
        <v>0</v>
      </c>
      <c r="M60" s="57"/>
      <c r="N60" s="56">
        <v>0</v>
      </c>
      <c r="O60" s="57"/>
      <c r="P60" s="56">
        <f>SUM(P61:P62)</f>
        <v>0</v>
      </c>
      <c r="Q60" s="57"/>
      <c r="R60" s="56">
        <f>SUM(R61:R62)</f>
        <v>0</v>
      </c>
      <c r="S60" s="57"/>
      <c r="T60" s="56">
        <f>SUM(T61:T62)</f>
        <v>0</v>
      </c>
    </row>
    <row r="61" spans="1:20" x14ac:dyDescent="0.2">
      <c r="A61" s="65" t="s">
        <v>50</v>
      </c>
      <c r="B61" s="13">
        <v>0</v>
      </c>
      <c r="D61" s="13">
        <v>0</v>
      </c>
      <c r="F61" s="64">
        <v>0</v>
      </c>
      <c r="H61" s="64">
        <v>0</v>
      </c>
      <c r="J61" s="64">
        <v>0</v>
      </c>
      <c r="L61" s="64">
        <v>0</v>
      </c>
      <c r="N61" s="64">
        <v>0</v>
      </c>
      <c r="P61" s="64">
        <v>0</v>
      </c>
      <c r="R61" s="64">
        <v>0</v>
      </c>
      <c r="T61" s="64">
        <v>0</v>
      </c>
    </row>
    <row r="62" spans="1:20" x14ac:dyDescent="0.2">
      <c r="A62" s="65" t="s">
        <v>51</v>
      </c>
      <c r="B62" s="13">
        <v>0</v>
      </c>
      <c r="D62" s="13">
        <v>0</v>
      </c>
      <c r="F62" s="64">
        <v>0</v>
      </c>
      <c r="H62" s="64">
        <v>0</v>
      </c>
      <c r="J62" s="64">
        <v>0</v>
      </c>
      <c r="L62" s="64">
        <v>0</v>
      </c>
      <c r="N62" s="64">
        <v>0</v>
      </c>
      <c r="P62" s="64">
        <v>0</v>
      </c>
      <c r="R62" s="64">
        <v>0</v>
      </c>
      <c r="T62" s="64">
        <v>0</v>
      </c>
    </row>
    <row r="63" spans="1:20" s="42" customFormat="1" x14ac:dyDescent="0.2">
      <c r="A63" s="37" t="s">
        <v>52</v>
      </c>
      <c r="B63" s="38">
        <v>0</v>
      </c>
      <c r="C63" s="39"/>
      <c r="D63" s="38">
        <v>0</v>
      </c>
      <c r="E63" s="39"/>
      <c r="F63" s="38">
        <v>0</v>
      </c>
      <c r="G63" s="39"/>
      <c r="H63" s="38">
        <v>0</v>
      </c>
      <c r="I63" s="39"/>
      <c r="J63" s="38">
        <v>0</v>
      </c>
      <c r="K63" s="39"/>
      <c r="L63" s="38">
        <v>0</v>
      </c>
      <c r="M63" s="39"/>
      <c r="N63" s="38">
        <v>0</v>
      </c>
      <c r="O63" s="39"/>
      <c r="P63" s="38">
        <v>0</v>
      </c>
      <c r="Q63" s="39"/>
      <c r="R63" s="38">
        <v>0</v>
      </c>
      <c r="S63" s="39"/>
      <c r="T63" s="38">
        <v>0</v>
      </c>
    </row>
    <row r="64" spans="1:20" s="47" customFormat="1" x14ac:dyDescent="0.2">
      <c r="A64" s="43" t="s">
        <v>53</v>
      </c>
      <c r="B64" s="44">
        <v>0</v>
      </c>
      <c r="C64" s="45"/>
      <c r="D64" s="44">
        <v>0</v>
      </c>
      <c r="E64" s="45"/>
      <c r="F64" s="48">
        <v>0</v>
      </c>
      <c r="G64" s="46"/>
      <c r="H64" s="48">
        <v>0</v>
      </c>
      <c r="I64" s="46"/>
      <c r="J64" s="48">
        <v>0</v>
      </c>
      <c r="K64" s="46"/>
      <c r="L64" s="48">
        <v>0</v>
      </c>
      <c r="M64" s="46"/>
      <c r="N64" s="48">
        <v>0</v>
      </c>
      <c r="O64" s="46"/>
      <c r="P64" s="48">
        <v>0</v>
      </c>
      <c r="Q64" s="46"/>
      <c r="R64" s="48">
        <v>0</v>
      </c>
      <c r="S64" s="46"/>
      <c r="T64" s="48">
        <v>0</v>
      </c>
    </row>
    <row r="65" spans="1:30" s="60" customFormat="1" x14ac:dyDescent="0.2">
      <c r="A65" s="55" t="s">
        <v>54</v>
      </c>
      <c r="B65" s="56">
        <v>0</v>
      </c>
      <c r="C65" s="57"/>
      <c r="D65" s="56">
        <v>0</v>
      </c>
      <c r="E65" s="57"/>
      <c r="F65" s="58">
        <v>0</v>
      </c>
      <c r="G65" s="59"/>
      <c r="H65" s="58">
        <v>0</v>
      </c>
      <c r="I65" s="59"/>
      <c r="J65" s="58">
        <v>0</v>
      </c>
      <c r="K65" s="59"/>
      <c r="L65" s="58">
        <v>0</v>
      </c>
      <c r="M65" s="59"/>
      <c r="N65" s="58">
        <v>0</v>
      </c>
      <c r="O65" s="59"/>
      <c r="P65" s="58">
        <v>0</v>
      </c>
      <c r="Q65" s="59"/>
      <c r="R65" s="58">
        <v>0</v>
      </c>
      <c r="S65" s="59"/>
      <c r="T65" s="58">
        <v>0</v>
      </c>
    </row>
    <row r="66" spans="1:30" s="60" customFormat="1" x14ac:dyDescent="0.2">
      <c r="A66" s="55" t="s">
        <v>55</v>
      </c>
      <c r="B66" s="56">
        <v>0</v>
      </c>
      <c r="C66" s="57"/>
      <c r="D66" s="56">
        <v>0</v>
      </c>
      <c r="E66" s="57"/>
      <c r="F66" s="58">
        <v>0</v>
      </c>
      <c r="G66" s="59"/>
      <c r="H66" s="58">
        <v>0</v>
      </c>
      <c r="I66" s="59"/>
      <c r="J66" s="58">
        <v>0</v>
      </c>
      <c r="K66" s="59"/>
      <c r="L66" s="58">
        <v>0</v>
      </c>
      <c r="M66" s="59"/>
      <c r="N66" s="58">
        <v>0</v>
      </c>
      <c r="O66" s="59"/>
      <c r="P66" s="58">
        <v>0</v>
      </c>
      <c r="Q66" s="59"/>
      <c r="R66" s="58">
        <v>0</v>
      </c>
      <c r="S66" s="59"/>
      <c r="T66" s="58">
        <v>0</v>
      </c>
    </row>
    <row r="67" spans="1:30" s="60" customFormat="1" x14ac:dyDescent="0.2">
      <c r="A67" s="55" t="s">
        <v>56</v>
      </c>
      <c r="B67" s="56">
        <v>0</v>
      </c>
      <c r="C67" s="57"/>
      <c r="D67" s="56">
        <v>0</v>
      </c>
      <c r="E67" s="57"/>
      <c r="F67" s="58">
        <v>0</v>
      </c>
      <c r="G67" s="59"/>
      <c r="H67" s="58">
        <v>0</v>
      </c>
      <c r="I67" s="59"/>
      <c r="J67" s="58">
        <v>0</v>
      </c>
      <c r="K67" s="59"/>
      <c r="L67" s="58">
        <v>0</v>
      </c>
      <c r="M67" s="59"/>
      <c r="N67" s="58">
        <v>0</v>
      </c>
      <c r="O67" s="59"/>
      <c r="P67" s="58">
        <v>0</v>
      </c>
      <c r="Q67" s="59"/>
      <c r="R67" s="58">
        <v>0</v>
      </c>
      <c r="S67" s="59"/>
      <c r="T67" s="58">
        <v>0</v>
      </c>
    </row>
    <row r="68" spans="1:30" s="60" customFormat="1" x14ac:dyDescent="0.2">
      <c r="A68" s="60" t="s">
        <v>57</v>
      </c>
      <c r="B68" s="56">
        <v>0</v>
      </c>
      <c r="C68" s="57"/>
      <c r="D68" s="56">
        <v>0</v>
      </c>
      <c r="E68" s="57"/>
      <c r="F68" s="58">
        <v>0</v>
      </c>
      <c r="G68" s="59"/>
      <c r="H68" s="58">
        <v>0</v>
      </c>
      <c r="I68" s="59"/>
      <c r="J68" s="58">
        <v>0</v>
      </c>
      <c r="K68" s="59"/>
      <c r="L68" s="58">
        <v>0</v>
      </c>
      <c r="M68" s="59"/>
      <c r="N68" s="58">
        <v>0</v>
      </c>
      <c r="O68" s="59"/>
      <c r="P68" s="58">
        <v>0</v>
      </c>
      <c r="Q68" s="59"/>
      <c r="R68" s="58">
        <v>0</v>
      </c>
      <c r="S68" s="59"/>
      <c r="T68" s="58">
        <v>0</v>
      </c>
    </row>
    <row r="69" spans="1:30" s="60" customFormat="1" x14ac:dyDescent="0.2">
      <c r="B69" s="56"/>
      <c r="C69" s="57"/>
      <c r="D69" s="56"/>
      <c r="E69" s="57"/>
      <c r="F69" s="58"/>
      <c r="G69" s="59"/>
      <c r="H69" s="58"/>
      <c r="I69" s="59"/>
      <c r="J69" s="58"/>
      <c r="K69" s="59"/>
      <c r="L69" s="58"/>
      <c r="M69" s="59"/>
      <c r="N69" s="58"/>
      <c r="O69" s="59"/>
      <c r="P69" s="58"/>
      <c r="Q69" s="59"/>
      <c r="R69" s="58"/>
      <c r="S69" s="59"/>
      <c r="T69" s="58"/>
    </row>
    <row r="70" spans="1:30" s="62" customFormat="1" x14ac:dyDescent="0.2">
      <c r="A70" s="17" t="s">
        <v>58</v>
      </c>
      <c r="B70" s="61">
        <f t="shared" ref="B70:P70" si="28">SUM(B60+B63+B65+B66+B67+B68)</f>
        <v>0</v>
      </c>
      <c r="C70" s="19"/>
      <c r="D70" s="61">
        <f t="shared" si="28"/>
        <v>0</v>
      </c>
      <c r="E70" s="19"/>
      <c r="F70" s="61">
        <f t="shared" si="28"/>
        <v>0</v>
      </c>
      <c r="G70" s="19"/>
      <c r="H70" s="61">
        <f t="shared" si="28"/>
        <v>0</v>
      </c>
      <c r="I70" s="19"/>
      <c r="J70" s="61">
        <f t="shared" si="28"/>
        <v>0</v>
      </c>
      <c r="K70" s="19"/>
      <c r="L70" s="61">
        <f t="shared" si="28"/>
        <v>0</v>
      </c>
      <c r="M70" s="19"/>
      <c r="N70" s="61">
        <f t="shared" si="28"/>
        <v>0</v>
      </c>
      <c r="O70" s="19"/>
      <c r="P70" s="61">
        <f t="shared" si="28"/>
        <v>0</v>
      </c>
      <c r="Q70" s="19"/>
      <c r="R70" s="61">
        <f t="shared" ref="R70" si="29">SUM(R60+R63+R65+R66+R67+R68)</f>
        <v>0</v>
      </c>
      <c r="S70" s="19"/>
      <c r="T70" s="61">
        <f t="shared" ref="T70" si="30">SUM(T60+T63+T65+T66+T67+T68)</f>
        <v>0</v>
      </c>
    </row>
    <row r="71" spans="1:30" s="62" customFormat="1" x14ac:dyDescent="0.2">
      <c r="A71" s="17"/>
      <c r="B71" s="61"/>
      <c r="C71" s="19"/>
      <c r="D71" s="61"/>
      <c r="E71" s="19"/>
      <c r="F71" s="61"/>
      <c r="G71" s="19"/>
      <c r="H71" s="61"/>
      <c r="I71" s="19"/>
      <c r="J71" s="61"/>
      <c r="K71" s="19"/>
      <c r="L71" s="61"/>
      <c r="M71" s="19"/>
      <c r="N71" s="61"/>
      <c r="O71" s="19"/>
      <c r="P71" s="61"/>
      <c r="Q71" s="19"/>
      <c r="R71" s="61"/>
      <c r="S71" s="19"/>
      <c r="T71" s="61"/>
    </row>
    <row r="72" spans="1:30" s="62" customFormat="1" x14ac:dyDescent="0.2">
      <c r="A72" s="17" t="s">
        <v>114</v>
      </c>
      <c r="B72" s="61">
        <f>B98*0.05</f>
        <v>5081.2788676971686</v>
      </c>
      <c r="C72" s="19">
        <v>2.5000000000000001E-2</v>
      </c>
      <c r="D72" s="61">
        <f>B72+(B72*C72)</f>
        <v>5208.3108393895982</v>
      </c>
      <c r="E72" s="19">
        <v>2.5000000000000001E-2</v>
      </c>
      <c r="F72" s="61">
        <f t="shared" ref="F72:T72" si="31">D72+(D72*E72)</f>
        <v>5338.5186103743381</v>
      </c>
      <c r="G72" s="19">
        <v>2.5000000000000001E-2</v>
      </c>
      <c r="H72" s="61">
        <f t="shared" si="31"/>
        <v>5471.9815756336966</v>
      </c>
      <c r="I72" s="19">
        <v>2.5000000000000001E-2</v>
      </c>
      <c r="J72" s="61">
        <f t="shared" si="31"/>
        <v>5608.7811150245388</v>
      </c>
      <c r="K72" s="19">
        <v>2.5000000000000001E-2</v>
      </c>
      <c r="L72" s="61">
        <f t="shared" si="31"/>
        <v>5749.0006429001523</v>
      </c>
      <c r="M72" s="19">
        <v>2.5000000000000001E-2</v>
      </c>
      <c r="N72" s="61">
        <f t="shared" si="31"/>
        <v>5892.7256589726558</v>
      </c>
      <c r="O72" s="19">
        <v>2.5000000000000001E-2</v>
      </c>
      <c r="P72" s="61">
        <f t="shared" si="31"/>
        <v>6040.0438004469725</v>
      </c>
      <c r="Q72" s="19">
        <v>2.5000000000000001E-2</v>
      </c>
      <c r="R72" s="61">
        <f t="shared" si="31"/>
        <v>6191.044895458147</v>
      </c>
      <c r="S72" s="19">
        <v>2.5000000000000001E-2</v>
      </c>
      <c r="T72" s="61">
        <f t="shared" si="31"/>
        <v>6345.8210178446006</v>
      </c>
    </row>
    <row r="73" spans="1:30" x14ac:dyDescent="0.2">
      <c r="A73" s="11"/>
      <c r="B73" s="63"/>
      <c r="C73" s="9"/>
      <c r="F73" s="64"/>
      <c r="H73" s="64"/>
      <c r="J73" s="64"/>
      <c r="L73" s="64"/>
      <c r="N73" s="64"/>
      <c r="P73" s="64"/>
      <c r="R73" s="64"/>
      <c r="T73" s="64"/>
    </row>
    <row r="74" spans="1:30" s="62" customFormat="1" x14ac:dyDescent="0.2">
      <c r="A74" s="17" t="s">
        <v>59</v>
      </c>
      <c r="B74" s="61">
        <f>SUM(B58+B70)-B72</f>
        <v>-1664.8682216405432</v>
      </c>
      <c r="C74" s="19"/>
      <c r="D74" s="61">
        <f t="shared" ref="D74:P74" si="32">SUM(D58+D70)</f>
        <v>3064.3109722080444</v>
      </c>
      <c r="E74" s="19"/>
      <c r="F74" s="61">
        <f t="shared" si="32"/>
        <v>3054.0068577132406</v>
      </c>
      <c r="G74" s="19"/>
      <c r="H74" s="61">
        <f t="shared" si="32"/>
        <v>3036.075353205084</v>
      </c>
      <c r="I74" s="19"/>
      <c r="J74" s="61">
        <f t="shared" si="32"/>
        <v>3010.1466484604935</v>
      </c>
      <c r="K74" s="19"/>
      <c r="L74" s="61">
        <f t="shared" si="32"/>
        <v>2964.9635691395779</v>
      </c>
      <c r="M74" s="19"/>
      <c r="N74" s="61">
        <f t="shared" si="32"/>
        <v>2910.5193647450687</v>
      </c>
      <c r="O74" s="19"/>
      <c r="P74" s="61">
        <f t="shared" si="32"/>
        <v>2846.3897951264116</v>
      </c>
      <c r="Q74" s="19"/>
      <c r="R74" s="61">
        <f t="shared" ref="R74" si="33">SUM(R58+R70)</f>
        <v>2772.1359436071471</v>
      </c>
      <c r="S74" s="19"/>
      <c r="T74" s="61">
        <f t="shared" ref="T74" si="34">SUM(T58+T70)</f>
        <v>2687.3037662562565</v>
      </c>
    </row>
    <row r="75" spans="1:30" s="69" customFormat="1" x14ac:dyDescent="0.2">
      <c r="A75" s="66" t="s">
        <v>60</v>
      </c>
      <c r="B75" s="67">
        <v>0</v>
      </c>
      <c r="C75" s="67" t="s">
        <v>3</v>
      </c>
      <c r="D75" s="67">
        <v>0</v>
      </c>
      <c r="E75" s="67" t="s">
        <v>3</v>
      </c>
      <c r="F75" s="67">
        <v>0</v>
      </c>
      <c r="G75" s="67" t="s">
        <v>3</v>
      </c>
      <c r="H75" s="67">
        <v>0</v>
      </c>
      <c r="I75" s="67" t="s">
        <v>3</v>
      </c>
      <c r="J75" s="67">
        <v>0</v>
      </c>
      <c r="K75" s="67" t="s">
        <v>3</v>
      </c>
      <c r="L75" s="67">
        <v>0</v>
      </c>
      <c r="M75" s="67" t="s">
        <v>3</v>
      </c>
      <c r="N75" s="67">
        <v>0</v>
      </c>
      <c r="O75" s="67" t="s">
        <v>3</v>
      </c>
      <c r="P75" s="67">
        <v>0</v>
      </c>
      <c r="Q75" s="68"/>
      <c r="R75" s="67">
        <v>0</v>
      </c>
      <c r="S75" s="68"/>
      <c r="T75" s="67">
        <v>0</v>
      </c>
    </row>
    <row r="76" spans="1:30" s="69" customFormat="1" x14ac:dyDescent="0.2">
      <c r="A76" s="70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8"/>
      <c r="R76" s="67"/>
      <c r="S76" s="68"/>
      <c r="T76" s="67"/>
    </row>
    <row r="77" spans="1:30" s="62" customFormat="1" x14ac:dyDescent="0.2">
      <c r="A77" s="17" t="s">
        <v>61</v>
      </c>
      <c r="B77" s="61">
        <f>SUM(B74-B75)</f>
        <v>-1664.8682216405432</v>
      </c>
      <c r="C77" s="61" t="s">
        <v>3</v>
      </c>
      <c r="D77" s="61">
        <f>SUM(D74-D75)</f>
        <v>3064.3109722080444</v>
      </c>
      <c r="E77" s="61" t="s">
        <v>3</v>
      </c>
      <c r="F77" s="61">
        <f>SUM(F74-F75)</f>
        <v>3054.0068577132406</v>
      </c>
      <c r="G77" s="61" t="s">
        <v>3</v>
      </c>
      <c r="H77" s="61">
        <f>SUM(H74-H75)</f>
        <v>3036.075353205084</v>
      </c>
      <c r="I77" s="61" t="s">
        <v>3</v>
      </c>
      <c r="J77" s="61">
        <f>SUM(J74-J75)</f>
        <v>3010.1466484604935</v>
      </c>
      <c r="K77" s="61" t="s">
        <v>3</v>
      </c>
      <c r="L77" s="61">
        <f>SUM(L74-L75)</f>
        <v>2964.9635691395779</v>
      </c>
      <c r="M77" s="61" t="s">
        <v>3</v>
      </c>
      <c r="N77" s="61">
        <f>SUM(N74-N75)</f>
        <v>2910.5193647450687</v>
      </c>
      <c r="O77" s="61" t="s">
        <v>3</v>
      </c>
      <c r="P77" s="61">
        <f>SUM(P74-P75)</f>
        <v>2846.3897951264116</v>
      </c>
      <c r="Q77" s="19"/>
      <c r="R77" s="61">
        <f>SUM(R74-R75)</f>
        <v>2772.1359436071471</v>
      </c>
      <c r="S77" s="19"/>
      <c r="T77" s="61">
        <f>SUM(T74-T75)</f>
        <v>2687.3037662562565</v>
      </c>
    </row>
    <row r="78" spans="1:30" s="72" customFormat="1" x14ac:dyDescent="0.2">
      <c r="A78" s="66" t="s">
        <v>62</v>
      </c>
      <c r="B78" s="71">
        <v>0</v>
      </c>
      <c r="C78" s="71" t="s">
        <v>3</v>
      </c>
      <c r="D78" s="71">
        <v>0</v>
      </c>
      <c r="E78" s="71" t="s">
        <v>3</v>
      </c>
      <c r="F78" s="71">
        <v>0</v>
      </c>
      <c r="G78" s="71" t="s">
        <v>3</v>
      </c>
      <c r="H78" s="71">
        <v>0</v>
      </c>
      <c r="I78" s="71" t="s">
        <v>3</v>
      </c>
      <c r="J78" s="71">
        <v>0</v>
      </c>
      <c r="K78" s="71" t="s">
        <v>3</v>
      </c>
      <c r="L78" s="71">
        <v>0</v>
      </c>
      <c r="M78" s="71" t="s">
        <v>3</v>
      </c>
      <c r="N78" s="71">
        <v>0</v>
      </c>
      <c r="O78" s="71" t="s">
        <v>3</v>
      </c>
      <c r="P78" s="71">
        <v>0</v>
      </c>
      <c r="Q78" s="71" t="s">
        <v>3</v>
      </c>
      <c r="R78" s="71">
        <v>0</v>
      </c>
      <c r="S78" s="71" t="s">
        <v>3</v>
      </c>
      <c r="T78" s="71">
        <v>0</v>
      </c>
    </row>
    <row r="79" spans="1:30" s="47" customFormat="1" x14ac:dyDescent="0.2">
      <c r="A79" s="49" t="s">
        <v>63</v>
      </c>
      <c r="B79" s="52">
        <v>0</v>
      </c>
      <c r="C79" s="52" t="s">
        <v>3</v>
      </c>
      <c r="D79" s="52">
        <v>0</v>
      </c>
      <c r="E79" s="52" t="s">
        <v>3</v>
      </c>
      <c r="F79" s="52">
        <v>0</v>
      </c>
      <c r="G79" s="52" t="s">
        <v>3</v>
      </c>
      <c r="H79" s="52">
        <v>0</v>
      </c>
      <c r="I79" s="52" t="s">
        <v>3</v>
      </c>
      <c r="J79" s="52">
        <v>0</v>
      </c>
      <c r="K79" s="52" t="s">
        <v>3</v>
      </c>
      <c r="L79" s="52">
        <f>SUM(L75+L78)</f>
        <v>0</v>
      </c>
      <c r="M79" s="52" t="s">
        <v>3</v>
      </c>
      <c r="N79" s="52">
        <f>SUM(N75+N78)</f>
        <v>0</v>
      </c>
      <c r="O79" s="52" t="s">
        <v>3</v>
      </c>
      <c r="P79" s="52">
        <f>SUM(P75+P78)</f>
        <v>0</v>
      </c>
      <c r="Q79" s="46"/>
      <c r="R79" s="52">
        <f>SUM(R75+R78)</f>
        <v>0</v>
      </c>
      <c r="S79" s="46"/>
      <c r="T79" s="52">
        <f>SUM(T75+T78)</f>
        <v>0</v>
      </c>
      <c r="V79" s="46"/>
      <c r="X79" s="46"/>
      <c r="Z79" s="46"/>
      <c r="AB79" s="46"/>
      <c r="AD79" s="46"/>
    </row>
    <row r="80" spans="1:30" s="47" customFormat="1" x14ac:dyDescent="0.2">
      <c r="A80" s="49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6"/>
      <c r="R80" s="52"/>
      <c r="S80" s="46"/>
      <c r="T80" s="52"/>
      <c r="V80" s="46"/>
      <c r="X80" s="46"/>
      <c r="Z80" s="46"/>
      <c r="AB80" s="46"/>
      <c r="AD80" s="46"/>
    </row>
    <row r="81" spans="1:30" s="22" customFormat="1" x14ac:dyDescent="0.2">
      <c r="A81" s="17" t="s">
        <v>64</v>
      </c>
      <c r="B81" s="61">
        <f>SUM(B74-B79)</f>
        <v>-1664.8682216405432</v>
      </c>
      <c r="C81" s="61" t="s">
        <v>3</v>
      </c>
      <c r="D81" s="61">
        <f>SUM(D74-D78)</f>
        <v>3064.3109722080444</v>
      </c>
      <c r="E81" s="61" t="s">
        <v>3</v>
      </c>
      <c r="F81" s="61">
        <f>SUM(F74-F78)</f>
        <v>3054.0068577132406</v>
      </c>
      <c r="G81" s="61" t="s">
        <v>3</v>
      </c>
      <c r="H81" s="61">
        <f>SUM(H74-H78)</f>
        <v>3036.075353205084</v>
      </c>
      <c r="I81" s="61" t="s">
        <v>3</v>
      </c>
      <c r="J81" s="61">
        <f>SUM(J74-J78)</f>
        <v>3010.1466484604935</v>
      </c>
      <c r="K81" s="61" t="s">
        <v>3</v>
      </c>
      <c r="L81" s="61">
        <f>SUM(L74-L78)</f>
        <v>2964.9635691395779</v>
      </c>
      <c r="M81" s="61" t="s">
        <v>3</v>
      </c>
      <c r="N81" s="61">
        <f>SUM(N74-N78)</f>
        <v>2910.5193647450687</v>
      </c>
      <c r="O81" s="61" t="s">
        <v>3</v>
      </c>
      <c r="P81" s="61">
        <f>SUM(P74-P78)</f>
        <v>2846.3897951264116</v>
      </c>
      <c r="Q81" s="61" t="s">
        <v>3</v>
      </c>
      <c r="R81" s="61">
        <f>SUM(R74-R78)</f>
        <v>2772.1359436071471</v>
      </c>
      <c r="S81" s="61" t="s">
        <v>3</v>
      </c>
      <c r="T81" s="61">
        <f>SUM(T74-T78)</f>
        <v>2687.3037662562565</v>
      </c>
    </row>
    <row r="82" spans="1:30" s="42" customFormat="1" ht="12" customHeight="1" x14ac:dyDescent="0.2">
      <c r="A82" s="37" t="s">
        <v>65</v>
      </c>
      <c r="B82" s="52">
        <v>0</v>
      </c>
      <c r="C82" s="52" t="s">
        <v>3</v>
      </c>
      <c r="D82" s="52">
        <v>0</v>
      </c>
      <c r="E82" s="52" t="s">
        <v>3</v>
      </c>
      <c r="F82" s="52">
        <v>0</v>
      </c>
      <c r="G82" s="52" t="s">
        <v>3</v>
      </c>
      <c r="H82" s="52">
        <v>0</v>
      </c>
      <c r="I82" s="52" t="s">
        <v>3</v>
      </c>
      <c r="J82" s="52">
        <v>0</v>
      </c>
      <c r="K82" s="52" t="s">
        <v>3</v>
      </c>
      <c r="L82" s="52">
        <v>0</v>
      </c>
      <c r="M82" s="52" t="s">
        <v>3</v>
      </c>
      <c r="N82" s="52">
        <v>0</v>
      </c>
      <c r="O82" s="52" t="s">
        <v>3</v>
      </c>
      <c r="P82" s="52">
        <v>0</v>
      </c>
      <c r="Q82" s="52" t="s">
        <v>3</v>
      </c>
      <c r="R82" s="52">
        <v>0</v>
      </c>
      <c r="S82" s="52" t="s">
        <v>3</v>
      </c>
      <c r="T82" s="52">
        <v>0</v>
      </c>
      <c r="U82" s="52" t="s">
        <v>3</v>
      </c>
      <c r="V82" s="42" t="s">
        <v>3</v>
      </c>
    </row>
    <row r="83" spans="1:30" s="60" customFormat="1" x14ac:dyDescent="0.2">
      <c r="A83" s="55"/>
      <c r="B83" s="56"/>
      <c r="C83" s="57"/>
      <c r="D83" s="56"/>
      <c r="E83" s="57" t="s">
        <v>3</v>
      </c>
      <c r="F83" s="58"/>
      <c r="G83" s="59"/>
      <c r="H83" s="58"/>
      <c r="I83" s="59" t="s">
        <v>3</v>
      </c>
      <c r="J83" s="58"/>
      <c r="K83" s="59" t="s">
        <v>3</v>
      </c>
      <c r="L83" s="58"/>
      <c r="M83" s="59" t="s">
        <v>3</v>
      </c>
      <c r="N83" s="58"/>
      <c r="O83" s="59" t="s">
        <v>3</v>
      </c>
      <c r="P83" s="58"/>
      <c r="Q83" s="59"/>
      <c r="R83" s="58"/>
      <c r="S83" s="59"/>
      <c r="T83" s="58"/>
    </row>
    <row r="84" spans="1:30" s="22" customFormat="1" x14ac:dyDescent="0.2">
      <c r="A84" s="17" t="s">
        <v>66</v>
      </c>
      <c r="B84" s="61">
        <f>SUM(B81-B82)</f>
        <v>-1664.8682216405432</v>
      </c>
      <c r="C84" s="61" t="s">
        <v>3</v>
      </c>
      <c r="D84" s="61">
        <f>SUM(D81-D82)</f>
        <v>3064.3109722080444</v>
      </c>
      <c r="E84" s="61" t="s">
        <v>3</v>
      </c>
      <c r="F84" s="61">
        <f>SUM(F81-F82)</f>
        <v>3054.0068577132406</v>
      </c>
      <c r="G84" s="61" t="s">
        <v>3</v>
      </c>
      <c r="H84" s="61">
        <f>SUM(H81-H82)</f>
        <v>3036.075353205084</v>
      </c>
      <c r="I84" s="61" t="s">
        <v>3</v>
      </c>
      <c r="J84" s="61">
        <f>SUM(J81-J82)</f>
        <v>3010.1466484604935</v>
      </c>
      <c r="K84" s="61" t="s">
        <v>3</v>
      </c>
      <c r="L84" s="61">
        <f>SUM(L81-L82)</f>
        <v>2964.9635691395779</v>
      </c>
      <c r="M84" s="61" t="s">
        <v>3</v>
      </c>
      <c r="N84" s="61">
        <f>SUM(N81-N82)</f>
        <v>2910.5193647450687</v>
      </c>
      <c r="O84" s="61" t="s">
        <v>3</v>
      </c>
      <c r="P84" s="61">
        <f>SUM(P81-P82)</f>
        <v>2846.3897951264116</v>
      </c>
      <c r="Q84" s="61" t="s">
        <v>3</v>
      </c>
      <c r="R84" s="61">
        <f>SUM(R81-R82)</f>
        <v>2772.1359436071471</v>
      </c>
      <c r="S84" s="61" t="s">
        <v>3</v>
      </c>
      <c r="T84" s="61">
        <f>SUM(T81-T82)</f>
        <v>2687.3037662562565</v>
      </c>
      <c r="V84" s="23"/>
      <c r="X84" s="23"/>
      <c r="Z84" s="23"/>
      <c r="AB84" s="23"/>
      <c r="AD84" s="23"/>
    </row>
    <row r="85" spans="1:30" x14ac:dyDescent="0.2">
      <c r="A85" s="11"/>
      <c r="B85" s="63"/>
      <c r="C85" s="9"/>
      <c r="D85" s="63"/>
      <c r="E85" s="9"/>
      <c r="F85" s="64"/>
      <c r="H85" s="64"/>
      <c r="J85" s="64"/>
      <c r="L85" s="64"/>
      <c r="N85" s="64"/>
      <c r="P85" s="64"/>
      <c r="R85" s="64"/>
      <c r="T85" s="64"/>
    </row>
    <row r="86" spans="1:30" s="62" customFormat="1" x14ac:dyDescent="0.2">
      <c r="A86" s="17" t="s">
        <v>67</v>
      </c>
      <c r="B86" s="61">
        <f>SUM(B87)</f>
        <v>0</v>
      </c>
      <c r="C86" s="19"/>
      <c r="D86" s="61">
        <f>SUM(D87)</f>
        <v>0</v>
      </c>
      <c r="E86" s="19"/>
      <c r="F86" s="61">
        <f>SUM(F87)</f>
        <v>0</v>
      </c>
      <c r="G86" s="19"/>
      <c r="H86" s="61">
        <v>0</v>
      </c>
      <c r="I86" s="19"/>
      <c r="J86" s="61">
        <v>0</v>
      </c>
      <c r="K86" s="19"/>
      <c r="L86" s="61">
        <v>0</v>
      </c>
      <c r="M86" s="19"/>
      <c r="N86" s="61">
        <v>0</v>
      </c>
      <c r="O86" s="19"/>
      <c r="P86" s="61">
        <v>0</v>
      </c>
      <c r="Q86" s="19"/>
      <c r="R86" s="61">
        <v>0</v>
      </c>
      <c r="S86" s="19"/>
      <c r="T86" s="61">
        <v>0</v>
      </c>
    </row>
    <row r="87" spans="1:30" s="60" customFormat="1" x14ac:dyDescent="0.2">
      <c r="A87" s="55" t="s">
        <v>68</v>
      </c>
      <c r="B87" s="56">
        <v>0</v>
      </c>
      <c r="C87" s="57"/>
      <c r="D87" s="56">
        <v>0</v>
      </c>
      <c r="E87" s="57"/>
      <c r="F87" s="56">
        <v>0</v>
      </c>
      <c r="G87" s="57"/>
      <c r="H87" s="56">
        <v>0</v>
      </c>
      <c r="I87" s="57"/>
      <c r="J87" s="56">
        <v>0</v>
      </c>
      <c r="K87" s="57"/>
      <c r="L87" s="56">
        <v>0</v>
      </c>
      <c r="M87" s="57"/>
      <c r="N87" s="56">
        <v>0</v>
      </c>
      <c r="O87" s="57"/>
      <c r="P87" s="56">
        <v>0</v>
      </c>
      <c r="Q87" s="57"/>
      <c r="R87" s="56">
        <v>0</v>
      </c>
      <c r="S87" s="57"/>
      <c r="T87" s="56">
        <v>0</v>
      </c>
    </row>
    <row r="88" spans="1:30" s="60" customFormat="1" x14ac:dyDescent="0.2">
      <c r="A88" s="55"/>
      <c r="B88" s="56"/>
      <c r="C88" s="57"/>
      <c r="D88" s="56"/>
      <c r="E88" s="57"/>
      <c r="F88" s="58"/>
      <c r="G88" s="59"/>
      <c r="H88" s="58"/>
      <c r="I88" s="59"/>
      <c r="J88" s="58"/>
      <c r="K88" s="59"/>
      <c r="L88" s="58"/>
      <c r="M88" s="59"/>
      <c r="N88" s="58"/>
      <c r="O88" s="59"/>
      <c r="P88" s="58"/>
      <c r="Q88" s="59"/>
      <c r="R88" s="58"/>
      <c r="S88" s="59"/>
      <c r="T88" s="58"/>
    </row>
    <row r="89" spans="1:30" s="62" customFormat="1" x14ac:dyDescent="0.2">
      <c r="A89" s="17" t="s">
        <v>69</v>
      </c>
      <c r="B89" s="61">
        <f t="shared" ref="B89:P89" si="35">SUM(B84+B86)</f>
        <v>-1664.8682216405432</v>
      </c>
      <c r="C89" s="19"/>
      <c r="D89" s="61">
        <f t="shared" si="35"/>
        <v>3064.3109722080444</v>
      </c>
      <c r="E89" s="19"/>
      <c r="F89" s="61">
        <f t="shared" si="35"/>
        <v>3054.0068577132406</v>
      </c>
      <c r="G89" s="19"/>
      <c r="H89" s="61">
        <f t="shared" si="35"/>
        <v>3036.075353205084</v>
      </c>
      <c r="I89" s="19"/>
      <c r="J89" s="61">
        <f t="shared" si="35"/>
        <v>3010.1466484604935</v>
      </c>
      <c r="K89" s="19"/>
      <c r="L89" s="61">
        <f t="shared" si="35"/>
        <v>2964.9635691395779</v>
      </c>
      <c r="M89" s="19"/>
      <c r="N89" s="61">
        <f t="shared" si="35"/>
        <v>2910.5193647450687</v>
      </c>
      <c r="O89" s="19"/>
      <c r="P89" s="61">
        <f t="shared" si="35"/>
        <v>2846.3897951264116</v>
      </c>
      <c r="Q89" s="19"/>
      <c r="R89" s="61">
        <f t="shared" ref="R89" si="36">SUM(R84+R86)</f>
        <v>2772.1359436071471</v>
      </c>
      <c r="S89" s="19"/>
      <c r="T89" s="61">
        <f t="shared" ref="T89" si="37">SUM(T84+T86)</f>
        <v>2687.3037662562565</v>
      </c>
    </row>
    <row r="92" spans="1:30" x14ac:dyDescent="0.2">
      <c r="A92" s="65" t="s">
        <v>70</v>
      </c>
      <c r="B92" s="13">
        <f>B25</f>
        <v>69565.577353943372</v>
      </c>
      <c r="C92" s="13" t="s">
        <v>3</v>
      </c>
      <c r="D92" s="13">
        <f t="shared" ref="D92:T92" si="38">D25</f>
        <v>71304.716787791956</v>
      </c>
      <c r="E92" s="13" t="s">
        <v>3</v>
      </c>
      <c r="F92" s="13">
        <f t="shared" si="38"/>
        <v>73087.334707486763</v>
      </c>
      <c r="G92" s="13" t="s">
        <v>3</v>
      </c>
      <c r="H92" s="13">
        <f t="shared" si="38"/>
        <v>74914.518075173924</v>
      </c>
      <c r="I92" s="13" t="s">
        <v>71</v>
      </c>
      <c r="J92" s="13">
        <f t="shared" si="38"/>
        <v>76787.38102705327</v>
      </c>
      <c r="K92" s="13" t="s">
        <v>3</v>
      </c>
      <c r="L92" s="13">
        <f t="shared" si="38"/>
        <v>78707.065552729604</v>
      </c>
      <c r="M92" s="13" t="s">
        <v>3</v>
      </c>
      <c r="N92" s="13">
        <f t="shared" si="38"/>
        <v>80674.742191547848</v>
      </c>
      <c r="O92" s="13" t="s">
        <v>3</v>
      </c>
      <c r="P92" s="13">
        <f t="shared" si="38"/>
        <v>82691.610746336548</v>
      </c>
      <c r="Q92" s="13" t="s">
        <v>3</v>
      </c>
      <c r="R92" s="13">
        <f t="shared" si="38"/>
        <v>84758.901014994961</v>
      </c>
      <c r="S92" s="13" t="s">
        <v>3</v>
      </c>
      <c r="T92" s="13">
        <f t="shared" si="38"/>
        <v>86877.873540369837</v>
      </c>
    </row>
    <row r="93" spans="1:30" x14ac:dyDescent="0.2">
      <c r="A93" s="65" t="s">
        <v>72</v>
      </c>
      <c r="B93" s="13">
        <f>SUM(B29)</f>
        <v>23060</v>
      </c>
      <c r="C93" s="13" t="s">
        <v>3</v>
      </c>
      <c r="D93" s="13">
        <f>SUM(D29)</f>
        <v>23593.8</v>
      </c>
      <c r="E93" s="13" t="s">
        <v>3</v>
      </c>
      <c r="F93" s="13">
        <f>SUM(F29)</f>
        <v>23780.742749999998</v>
      </c>
      <c r="G93" s="13" t="s">
        <v>3</v>
      </c>
      <c r="H93" s="13">
        <f>SUM(H29)</f>
        <v>23969.932573125003</v>
      </c>
      <c r="I93" s="13" t="s">
        <v>3</v>
      </c>
      <c r="J93" s="13">
        <f>SUM(J29)</f>
        <v>24161.408846020317</v>
      </c>
      <c r="K93" s="13" t="s">
        <v>3</v>
      </c>
      <c r="L93" s="13">
        <f>SUM(L29)</f>
        <v>24366.086130095577</v>
      </c>
      <c r="M93" s="13" t="s">
        <v>3</v>
      </c>
      <c r="N93" s="13">
        <f>SUM(N29)</f>
        <v>24573.616000711143</v>
      </c>
      <c r="O93" s="13" t="s">
        <v>3</v>
      </c>
      <c r="P93" s="13">
        <f>SUM(P29)</f>
        <v>24784.054566681192</v>
      </c>
      <c r="Q93" s="13" t="s">
        <v>3</v>
      </c>
      <c r="R93" s="13">
        <f>SUM(R29)</f>
        <v>24997.45925170492</v>
      </c>
      <c r="S93" s="13" t="s">
        <v>3</v>
      </c>
      <c r="T93" s="13">
        <f>SUM(T29)</f>
        <v>25213.888827887087</v>
      </c>
    </row>
    <row r="94" spans="1:30" x14ac:dyDescent="0.2">
      <c r="A94" s="65" t="s">
        <v>73</v>
      </c>
      <c r="B94" s="13">
        <f>-SUM(B63)</f>
        <v>0</v>
      </c>
      <c r="C94" s="13" t="s">
        <v>3</v>
      </c>
      <c r="D94" s="13">
        <f>-SUM(D63)</f>
        <v>0</v>
      </c>
      <c r="E94" s="13" t="s">
        <v>3</v>
      </c>
      <c r="F94" s="13">
        <f>-SUM(F63)</f>
        <v>0</v>
      </c>
      <c r="G94" s="13" t="s">
        <v>3</v>
      </c>
      <c r="H94" s="13">
        <f>-SUM(H63)</f>
        <v>0</v>
      </c>
      <c r="I94" s="13" t="s">
        <v>3</v>
      </c>
      <c r="J94" s="13">
        <f>-SUM(J63)</f>
        <v>0</v>
      </c>
      <c r="K94" s="13" t="s">
        <v>3</v>
      </c>
      <c r="L94" s="13">
        <f>-SUM(L63)</f>
        <v>0</v>
      </c>
      <c r="M94" s="13" t="s">
        <v>3</v>
      </c>
      <c r="N94" s="13">
        <f>-SUM(N63)</f>
        <v>0</v>
      </c>
      <c r="O94" s="13" t="s">
        <v>3</v>
      </c>
      <c r="P94" s="13">
        <f>-SUM(P63)</f>
        <v>0</v>
      </c>
      <c r="Q94" s="13" t="s">
        <v>3</v>
      </c>
      <c r="R94" s="13">
        <f>-SUM(R63)</f>
        <v>0</v>
      </c>
      <c r="S94" s="13" t="s">
        <v>3</v>
      </c>
      <c r="T94" s="13">
        <f>-SUM(T63)</f>
        <v>0</v>
      </c>
    </row>
    <row r="95" spans="1:30" x14ac:dyDescent="0.2">
      <c r="A95" s="65" t="s">
        <v>74</v>
      </c>
      <c r="B95" s="13">
        <v>0</v>
      </c>
      <c r="C95" s="13" t="s">
        <v>3</v>
      </c>
      <c r="D95" s="13">
        <v>0</v>
      </c>
      <c r="E95" s="13" t="s">
        <v>3</v>
      </c>
      <c r="F95" s="13">
        <v>0</v>
      </c>
      <c r="G95" s="13" t="s">
        <v>3</v>
      </c>
      <c r="H95" s="13">
        <v>0</v>
      </c>
      <c r="I95" s="13" t="s">
        <v>3</v>
      </c>
      <c r="J95" s="13">
        <v>0</v>
      </c>
      <c r="K95" s="13" t="s">
        <v>3</v>
      </c>
      <c r="L95" s="13">
        <v>0</v>
      </c>
      <c r="M95" s="13" t="s">
        <v>3</v>
      </c>
      <c r="N95" s="13">
        <v>0</v>
      </c>
      <c r="O95" s="13" t="s">
        <v>3</v>
      </c>
      <c r="P95" s="13">
        <v>0</v>
      </c>
      <c r="Q95" s="13" t="s">
        <v>3</v>
      </c>
      <c r="R95" s="13">
        <v>0</v>
      </c>
      <c r="S95" s="13" t="s">
        <v>3</v>
      </c>
      <c r="T95" s="13">
        <v>0</v>
      </c>
    </row>
    <row r="96" spans="1:30" x14ac:dyDescent="0.2">
      <c r="A96" s="65" t="s">
        <v>75</v>
      </c>
      <c r="B96" s="13">
        <v>9000</v>
      </c>
      <c r="C96" s="13"/>
      <c r="D96" s="13">
        <v>9000</v>
      </c>
      <c r="E96" s="13"/>
      <c r="F96" s="13">
        <v>9000</v>
      </c>
      <c r="G96" s="13"/>
      <c r="H96" s="13">
        <v>9000</v>
      </c>
      <c r="I96" s="13"/>
      <c r="J96" s="13">
        <v>9000</v>
      </c>
      <c r="K96" s="13"/>
      <c r="L96" s="13">
        <v>9000</v>
      </c>
      <c r="M96" s="13"/>
      <c r="N96" s="13">
        <v>9000</v>
      </c>
      <c r="O96" s="13"/>
      <c r="P96" s="13">
        <v>9000</v>
      </c>
      <c r="Q96" s="13"/>
      <c r="R96" s="13">
        <v>9000</v>
      </c>
      <c r="S96" s="13"/>
      <c r="T96" s="13">
        <v>9000</v>
      </c>
    </row>
    <row r="97" spans="1:30" x14ac:dyDescent="0.2">
      <c r="A97" s="65" t="s">
        <v>76</v>
      </c>
      <c r="B97" s="13">
        <f>-SUM(B82)</f>
        <v>0</v>
      </c>
      <c r="C97" s="13" t="s">
        <v>3</v>
      </c>
      <c r="D97" s="13">
        <f t="shared" ref="D97:T97" si="39">-SUM(D82)</f>
        <v>0</v>
      </c>
      <c r="E97" s="13" t="s">
        <v>3</v>
      </c>
      <c r="F97" s="13">
        <f t="shared" si="39"/>
        <v>0</v>
      </c>
      <c r="G97" s="13" t="s">
        <v>3</v>
      </c>
      <c r="H97" s="13">
        <f t="shared" si="39"/>
        <v>0</v>
      </c>
      <c r="I97" s="13" t="s">
        <v>3</v>
      </c>
      <c r="J97" s="13">
        <f t="shared" si="39"/>
        <v>0</v>
      </c>
      <c r="K97" s="13" t="s">
        <v>3</v>
      </c>
      <c r="L97" s="13">
        <f t="shared" si="39"/>
        <v>0</v>
      </c>
      <c r="M97" s="13" t="s">
        <v>3</v>
      </c>
      <c r="N97" s="13">
        <f t="shared" si="39"/>
        <v>0</v>
      </c>
      <c r="O97" s="13" t="s">
        <v>3</v>
      </c>
      <c r="P97" s="13">
        <f t="shared" si="39"/>
        <v>0</v>
      </c>
      <c r="Q97" s="13" t="s">
        <v>3</v>
      </c>
      <c r="R97" s="13">
        <f t="shared" si="39"/>
        <v>0</v>
      </c>
      <c r="S97" s="13" t="s">
        <v>3</v>
      </c>
      <c r="T97" s="13">
        <f t="shared" si="39"/>
        <v>0</v>
      </c>
    </row>
    <row r="98" spans="1:30" x14ac:dyDescent="0.2">
      <c r="A98" s="65" t="s">
        <v>77</v>
      </c>
      <c r="B98" s="13">
        <f>SUM(B91:B97)</f>
        <v>101625.57735394337</v>
      </c>
      <c r="C98" s="13" t="s">
        <v>3</v>
      </c>
      <c r="D98" s="13">
        <f>SUM(D91:D97)</f>
        <v>103898.51678779196</v>
      </c>
      <c r="E98" s="13" t="s">
        <v>3</v>
      </c>
      <c r="F98" s="13">
        <f>SUM(F91:F97)</f>
        <v>105868.07745748677</v>
      </c>
      <c r="G98" s="13" t="s">
        <v>3</v>
      </c>
      <c r="H98" s="13">
        <f>SUM(H91:H97)</f>
        <v>107884.45064829892</v>
      </c>
      <c r="I98" s="13" t="s">
        <v>3</v>
      </c>
      <c r="J98" s="13">
        <f>SUM(J91:J97)</f>
        <v>109948.78987307359</v>
      </c>
      <c r="K98" s="13" t="s">
        <v>3</v>
      </c>
      <c r="L98" s="13">
        <f>SUM(L91:L97)</f>
        <v>112073.15168282518</v>
      </c>
      <c r="M98" s="13" t="s">
        <v>3</v>
      </c>
      <c r="N98" s="13">
        <f>SUM(N91:N97)</f>
        <v>114248.35819225899</v>
      </c>
      <c r="O98" s="13" t="s">
        <v>3</v>
      </c>
      <c r="P98" s="13">
        <f>SUM(P91:P97)</f>
        <v>116475.66531301774</v>
      </c>
      <c r="Q98" s="13" t="s">
        <v>3</v>
      </c>
      <c r="R98" s="13">
        <f>SUM(R91:R97)</f>
        <v>118756.36026669988</v>
      </c>
      <c r="S98" s="13" t="s">
        <v>3</v>
      </c>
      <c r="T98" s="13">
        <f>SUM(T91:T97)</f>
        <v>121091.76236825692</v>
      </c>
    </row>
    <row r="99" spans="1:30" x14ac:dyDescent="0.2">
      <c r="A99" s="90" t="s">
        <v>99</v>
      </c>
      <c r="B99" s="13">
        <f>B72</f>
        <v>5081.2788676971686</v>
      </c>
      <c r="C99" s="13"/>
      <c r="D99" s="13">
        <f t="shared" ref="D99:T99" si="40">D72</f>
        <v>5208.3108393895982</v>
      </c>
      <c r="E99" s="13"/>
      <c r="F99" s="13">
        <f t="shared" si="40"/>
        <v>5338.5186103743381</v>
      </c>
      <c r="G99" s="13"/>
      <c r="H99" s="13">
        <f t="shared" si="40"/>
        <v>5471.9815756336966</v>
      </c>
      <c r="I99" s="13"/>
      <c r="J99" s="13">
        <f t="shared" si="40"/>
        <v>5608.7811150245388</v>
      </c>
      <c r="K99" s="13"/>
      <c r="L99" s="13">
        <f t="shared" si="40"/>
        <v>5749.0006429001523</v>
      </c>
      <c r="M99" s="13"/>
      <c r="N99" s="13">
        <f t="shared" si="40"/>
        <v>5892.7256589726558</v>
      </c>
      <c r="O99" s="13"/>
      <c r="P99" s="13">
        <f t="shared" si="40"/>
        <v>6040.0438004469725</v>
      </c>
      <c r="Q99" s="13"/>
      <c r="R99" s="13">
        <f t="shared" si="40"/>
        <v>6191.044895458147</v>
      </c>
      <c r="S99" s="13"/>
      <c r="T99" s="13">
        <f t="shared" si="40"/>
        <v>6345.8210178446006</v>
      </c>
    </row>
    <row r="100" spans="1:30" x14ac:dyDescent="0.2">
      <c r="A100" s="65" t="s">
        <v>79</v>
      </c>
      <c r="B100" s="13">
        <f>SUM(B98+B99)</f>
        <v>106706.85622164054</v>
      </c>
      <c r="C100" s="13"/>
      <c r="D100" s="13">
        <f t="shared" ref="D100:T100" si="41">SUM(D98+D99)</f>
        <v>109106.82762718156</v>
      </c>
      <c r="E100" s="13"/>
      <c r="F100" s="13">
        <f t="shared" si="41"/>
        <v>111206.5960678611</v>
      </c>
      <c r="G100" s="13"/>
      <c r="H100" s="13">
        <f t="shared" si="41"/>
        <v>113356.43222393261</v>
      </c>
      <c r="I100" s="13"/>
      <c r="J100" s="13">
        <f t="shared" si="41"/>
        <v>115557.57098809813</v>
      </c>
      <c r="K100" s="13"/>
      <c r="L100" s="13">
        <f t="shared" si="41"/>
        <v>117822.15232572533</v>
      </c>
      <c r="M100" s="13"/>
      <c r="N100" s="13">
        <f t="shared" si="41"/>
        <v>120141.08385123165</v>
      </c>
      <c r="O100" s="13"/>
      <c r="P100" s="13">
        <f t="shared" si="41"/>
        <v>122515.70911346472</v>
      </c>
      <c r="Q100" s="13"/>
      <c r="R100" s="13">
        <f t="shared" si="41"/>
        <v>124947.40516215803</v>
      </c>
      <c r="S100" s="13"/>
      <c r="T100" s="13">
        <f t="shared" si="41"/>
        <v>127437.58338610153</v>
      </c>
      <c r="U100" s="64">
        <f>SUM(B100:T100)</f>
        <v>1168798.216967395</v>
      </c>
      <c r="W100" s="94">
        <f>U100/10</f>
        <v>116879.8216967395</v>
      </c>
    </row>
    <row r="101" spans="1:30" x14ac:dyDescent="0.2">
      <c r="B101" s="13"/>
      <c r="C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1:30" x14ac:dyDescent="0.2">
      <c r="B102" s="13"/>
      <c r="C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1:30" x14ac:dyDescent="0.2">
      <c r="B103" s="13"/>
      <c r="C103" s="14" t="s">
        <v>3</v>
      </c>
      <c r="E103" s="14" t="s">
        <v>3</v>
      </c>
      <c r="G103" s="16" t="s">
        <v>3</v>
      </c>
      <c r="I103" s="16" t="s">
        <v>3</v>
      </c>
      <c r="K103" s="16" t="s">
        <v>3</v>
      </c>
      <c r="M103" s="16" t="s">
        <v>3</v>
      </c>
      <c r="O103" s="16" t="s">
        <v>3</v>
      </c>
      <c r="Q103" s="16" t="s">
        <v>3</v>
      </c>
      <c r="S103" s="16" t="s">
        <v>3</v>
      </c>
    </row>
    <row r="104" spans="1:30" x14ac:dyDescent="0.2">
      <c r="A104" s="65" t="s">
        <v>73</v>
      </c>
      <c r="B104" s="13">
        <f>SUM(B7)</f>
        <v>96041.987999999998</v>
      </c>
      <c r="C104" s="13" t="s">
        <v>3</v>
      </c>
      <c r="D104" s="13">
        <f>SUM(D7)</f>
        <v>97962.82776</v>
      </c>
      <c r="E104" s="13" t="s">
        <v>3</v>
      </c>
      <c r="F104" s="13">
        <f>SUM(F7)</f>
        <v>99922.084315200002</v>
      </c>
      <c r="G104" s="13" t="s">
        <v>3</v>
      </c>
      <c r="H104" s="13">
        <f>SUM(H7)</f>
        <v>101920.52600150401</v>
      </c>
      <c r="I104" s="13" t="s">
        <v>3</v>
      </c>
      <c r="J104" s="13">
        <f>SUM(J7)</f>
        <v>103958.93652153408</v>
      </c>
      <c r="K104" s="13" t="s">
        <v>3</v>
      </c>
      <c r="L104" s="13">
        <f>SUM(L7)</f>
        <v>106038.11525196476</v>
      </c>
      <c r="M104" s="13" t="s">
        <v>3</v>
      </c>
      <c r="N104" s="13">
        <f>SUM(N7)</f>
        <v>108158.87755700406</v>
      </c>
      <c r="O104" s="13" t="s">
        <v>3</v>
      </c>
      <c r="P104" s="13">
        <f>SUM(P7)</f>
        <v>110322.05510814415</v>
      </c>
      <c r="Q104" s="13" t="s">
        <v>3</v>
      </c>
      <c r="R104" s="13">
        <f>SUM(R7)</f>
        <v>112528.49621030703</v>
      </c>
      <c r="S104" s="13" t="s">
        <v>3</v>
      </c>
      <c r="T104" s="13">
        <f>SUM(T7)</f>
        <v>114779.06613451318</v>
      </c>
    </row>
    <row r="105" spans="1:30" x14ac:dyDescent="0.2">
      <c r="A105" s="65" t="s">
        <v>80</v>
      </c>
      <c r="B105" s="13">
        <f>SUM(B104)</f>
        <v>96041.987999999998</v>
      </c>
      <c r="C105" s="13" t="s">
        <v>3</v>
      </c>
      <c r="D105" s="13">
        <f t="shared" ref="D105:T105" si="42">SUM(D104)</f>
        <v>97962.82776</v>
      </c>
      <c r="E105" s="13" t="s">
        <v>3</v>
      </c>
      <c r="F105" s="13">
        <f t="shared" si="42"/>
        <v>99922.084315200002</v>
      </c>
      <c r="G105" s="13" t="s">
        <v>3</v>
      </c>
      <c r="H105" s="13">
        <f t="shared" si="42"/>
        <v>101920.52600150401</v>
      </c>
      <c r="I105" s="13" t="s">
        <v>3</v>
      </c>
      <c r="J105" s="13">
        <f t="shared" si="42"/>
        <v>103958.93652153408</v>
      </c>
      <c r="K105" s="13" t="s">
        <v>3</v>
      </c>
      <c r="L105" s="13">
        <f t="shared" si="42"/>
        <v>106038.11525196476</v>
      </c>
      <c r="M105" s="13" t="s">
        <v>3</v>
      </c>
      <c r="N105" s="13">
        <f t="shared" si="42"/>
        <v>108158.87755700406</v>
      </c>
      <c r="O105" s="13" t="s">
        <v>3</v>
      </c>
      <c r="P105" s="13">
        <f t="shared" si="42"/>
        <v>110322.05510814415</v>
      </c>
      <c r="Q105" s="13" t="s">
        <v>3</v>
      </c>
      <c r="R105" s="13">
        <f t="shared" si="42"/>
        <v>112528.49621030703</v>
      </c>
      <c r="S105" s="13" t="s">
        <v>3</v>
      </c>
      <c r="T105" s="13">
        <f t="shared" si="42"/>
        <v>114779.06613451318</v>
      </c>
    </row>
    <row r="106" spans="1:30" x14ac:dyDescent="0.2">
      <c r="A106" s="65" t="s">
        <v>3</v>
      </c>
      <c r="B106" s="13" t="s">
        <v>3</v>
      </c>
      <c r="C106" s="14" t="s">
        <v>3</v>
      </c>
      <c r="E106" s="14" t="s">
        <v>3</v>
      </c>
      <c r="G106" s="16" t="s">
        <v>3</v>
      </c>
      <c r="I106" s="16" t="s">
        <v>3</v>
      </c>
      <c r="K106" s="16" t="s">
        <v>3</v>
      </c>
      <c r="M106" s="16" t="s">
        <v>3</v>
      </c>
      <c r="O106" s="16" t="s">
        <v>3</v>
      </c>
      <c r="Q106" s="16" t="s">
        <v>3</v>
      </c>
      <c r="S106" s="16" t="s">
        <v>3</v>
      </c>
    </row>
    <row r="107" spans="1:30" s="75" customFormat="1" x14ac:dyDescent="0.2">
      <c r="A107" s="73" t="s">
        <v>81</v>
      </c>
      <c r="B107" s="74">
        <f>-SUM(B100-B105)</f>
        <v>-10664.868221640543</v>
      </c>
      <c r="C107" s="74" t="s">
        <v>3</v>
      </c>
      <c r="D107" s="74">
        <f>SUM(D105-D100)</f>
        <v>-11143.999867181556</v>
      </c>
      <c r="E107" s="74" t="s">
        <v>3</v>
      </c>
      <c r="F107" s="74">
        <f>SUM(F105-F100)</f>
        <v>-11284.511752661099</v>
      </c>
      <c r="G107" s="74" t="s">
        <v>3</v>
      </c>
      <c r="H107" s="74">
        <f>SUM(H105-H100)</f>
        <v>-11435.906222428603</v>
      </c>
      <c r="I107" s="74" t="s">
        <v>3</v>
      </c>
      <c r="J107" s="74">
        <f>SUM(J105-J100)</f>
        <v>-11598.63446656405</v>
      </c>
      <c r="K107" s="74" t="s">
        <v>3</v>
      </c>
      <c r="L107" s="74">
        <f t="shared" ref="L107:T107" si="43">SUM(L105-L98)</f>
        <v>-6035.0364308604185</v>
      </c>
      <c r="M107" s="74" t="s">
        <v>3</v>
      </c>
      <c r="N107" s="74">
        <f t="shared" si="43"/>
        <v>-6089.4806352549349</v>
      </c>
      <c r="O107" s="74" t="s">
        <v>3</v>
      </c>
      <c r="P107" s="74">
        <f t="shared" si="43"/>
        <v>-6153.610204873592</v>
      </c>
      <c r="Q107" s="74" t="s">
        <v>3</v>
      </c>
      <c r="R107" s="74">
        <f t="shared" si="43"/>
        <v>-6227.8640563928493</v>
      </c>
      <c r="S107" s="74" t="s">
        <v>3</v>
      </c>
      <c r="T107" s="74">
        <f t="shared" si="43"/>
        <v>-6312.6962337437435</v>
      </c>
      <c r="V107" s="76"/>
      <c r="X107" s="76"/>
      <c r="Z107" s="76"/>
      <c r="AB107" s="76"/>
      <c r="AD107" s="76"/>
    </row>
    <row r="108" spans="1:30" s="75" customFormat="1" x14ac:dyDescent="0.2">
      <c r="A108" s="73" t="s">
        <v>82</v>
      </c>
      <c r="B108" s="77">
        <f>SUM(B105/B100)</f>
        <v>0.90005451758893007</v>
      </c>
      <c r="C108" s="77"/>
      <c r="D108" s="77">
        <f>SUM(D105/D100)</f>
        <v>0.89786157191499838</v>
      </c>
      <c r="E108" s="77"/>
      <c r="F108" s="77">
        <f t="shared" ref="F108:T108" si="44">SUM(F105/F100)</f>
        <v>0.89852659687762582</v>
      </c>
      <c r="G108" s="77"/>
      <c r="H108" s="77">
        <f t="shared" si="44"/>
        <v>0.89911550674215579</v>
      </c>
      <c r="I108" s="77"/>
      <c r="J108" s="77">
        <f t="shared" si="44"/>
        <v>0.89962895232750562</v>
      </c>
      <c r="K108" s="77"/>
      <c r="L108" s="77">
        <f t="shared" si="44"/>
        <v>0.89998453736286366</v>
      </c>
      <c r="M108" s="77"/>
      <c r="N108" s="77">
        <f t="shared" si="44"/>
        <v>0.90026553856410252</v>
      </c>
      <c r="O108" s="77"/>
      <c r="P108" s="77">
        <f t="shared" si="44"/>
        <v>0.90047273044775233</v>
      </c>
      <c r="Q108" s="77"/>
      <c r="R108" s="77">
        <f t="shared" si="44"/>
        <v>0.90060690787668929</v>
      </c>
      <c r="S108" s="77"/>
      <c r="T108" s="77">
        <f t="shared" si="44"/>
        <v>0.90066888499261277</v>
      </c>
      <c r="V108" s="76"/>
      <c r="X108" s="76"/>
      <c r="Z108" s="76"/>
      <c r="AB108" s="76"/>
      <c r="AD108" s="76"/>
    </row>
    <row r="109" spans="1:30" x14ac:dyDescent="0.2">
      <c r="B109" s="13" t="s">
        <v>3</v>
      </c>
      <c r="E109" s="14" t="s">
        <v>3</v>
      </c>
      <c r="G109" s="16" t="s">
        <v>3</v>
      </c>
      <c r="I109" s="16" t="s">
        <v>3</v>
      </c>
      <c r="K109" s="16" t="s">
        <v>3</v>
      </c>
      <c r="M109" s="16" t="s">
        <v>3</v>
      </c>
      <c r="S109" s="16" t="s">
        <v>3</v>
      </c>
    </row>
    <row r="110" spans="1:30" x14ac:dyDescent="0.2">
      <c r="A110" s="90" t="s">
        <v>105</v>
      </c>
      <c r="B110" s="13">
        <f>-SUM(B107)</f>
        <v>10664.868221640543</v>
      </c>
      <c r="C110" s="13" t="s">
        <v>3</v>
      </c>
      <c r="D110" s="13">
        <f t="shared" ref="D110:T110" si="45">-SUM(D107)</f>
        <v>11143.999867181556</v>
      </c>
      <c r="E110" s="13" t="s">
        <v>3</v>
      </c>
      <c r="F110" s="13">
        <f t="shared" si="45"/>
        <v>11284.511752661099</v>
      </c>
      <c r="G110" s="13" t="s">
        <v>3</v>
      </c>
      <c r="H110" s="13">
        <f t="shared" si="45"/>
        <v>11435.906222428603</v>
      </c>
      <c r="I110" s="13" t="s">
        <v>3</v>
      </c>
      <c r="J110" s="13">
        <f t="shared" si="45"/>
        <v>11598.63446656405</v>
      </c>
      <c r="K110" s="13" t="s">
        <v>3</v>
      </c>
      <c r="L110" s="13">
        <f t="shared" si="45"/>
        <v>6035.0364308604185</v>
      </c>
      <c r="M110" s="13" t="s">
        <v>3</v>
      </c>
      <c r="N110" s="13">
        <f t="shared" si="45"/>
        <v>6089.4806352549349</v>
      </c>
      <c r="O110" s="13" t="s">
        <v>3</v>
      </c>
      <c r="P110" s="13">
        <f t="shared" si="45"/>
        <v>6153.610204873592</v>
      </c>
      <c r="Q110" s="13" t="s">
        <v>3</v>
      </c>
      <c r="R110" s="13">
        <f t="shared" si="45"/>
        <v>6227.8640563928493</v>
      </c>
      <c r="S110" s="13" t="s">
        <v>3</v>
      </c>
      <c r="T110" s="13">
        <f t="shared" si="45"/>
        <v>6312.6962337437435</v>
      </c>
    </row>
    <row r="111" spans="1:30" x14ac:dyDescent="0.2">
      <c r="B111" s="78" t="s">
        <v>3</v>
      </c>
      <c r="I111" s="16" t="s">
        <v>3</v>
      </c>
    </row>
  </sheetData>
  <mergeCells count="1">
    <mergeCell ref="B1:T1"/>
  </mergeCells>
  <pageMargins left="0.57999999999999996" right="0.17" top="1.53" bottom="0.28999999999999998" header="0" footer="0"/>
  <pageSetup paperSize="9" scale="50" orientation="landscape" r:id="rId1"/>
  <headerFooter alignWithMargins="0">
    <oddHeader>&amp;C&amp;G
Estudi de viabilitat de la gestió del servei públic local de les piscines municipals de la Garriga
Annex 02. Anàlisi Economicofinancer previsional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D110"/>
  <sheetViews>
    <sheetView topLeftCell="A85" zoomScale="70" zoomScaleNormal="70" workbookViewId="0">
      <selection activeCell="T8" sqref="T8"/>
    </sheetView>
  </sheetViews>
  <sheetFormatPr baseColWidth="10" defaultColWidth="11.42578125" defaultRowHeight="12.75" x14ac:dyDescent="0.2"/>
  <cols>
    <col min="1" max="1" width="64.42578125" style="65" customWidth="1"/>
    <col min="2" max="2" width="13.7109375" style="78" customWidth="1"/>
    <col min="3" max="3" width="8.85546875" style="14" customWidth="1"/>
    <col min="4" max="4" width="13.7109375" style="13" customWidth="1"/>
    <col min="5" max="5" width="11" style="14" bestFit="1" customWidth="1"/>
    <col min="6" max="6" width="13.7109375" style="15" customWidth="1"/>
    <col min="7" max="7" width="6.7109375" style="16" customWidth="1"/>
    <col min="8" max="8" width="13.140625" style="15" customWidth="1"/>
    <col min="9" max="9" width="6.7109375" style="16" customWidth="1"/>
    <col min="10" max="10" width="13.28515625" style="15" customWidth="1"/>
    <col min="11" max="11" width="6.7109375" style="16" customWidth="1"/>
    <col min="12" max="12" width="12.28515625" style="15" bestFit="1" customWidth="1"/>
    <col min="13" max="13" width="6.7109375" style="16" customWidth="1"/>
    <col min="14" max="14" width="11.7109375" style="15" bestFit="1" customWidth="1"/>
    <col min="15" max="15" width="6.7109375" style="16" customWidth="1"/>
    <col min="16" max="16" width="12.5703125" style="15" customWidth="1"/>
    <col min="17" max="17" width="6.5703125" style="16" customWidth="1"/>
    <col min="18" max="18" width="12.5703125" style="15" customWidth="1"/>
    <col min="19" max="19" width="7.85546875" style="16" customWidth="1"/>
    <col min="20" max="20" width="12.5703125" style="15" customWidth="1"/>
    <col min="21" max="21" width="13.28515625" style="15" customWidth="1"/>
    <col min="22" max="22" width="6.7109375" style="16" customWidth="1"/>
    <col min="23" max="23" width="15" style="15" customWidth="1"/>
    <col min="24" max="24" width="6.7109375" style="16" customWidth="1"/>
    <col min="25" max="25" width="12.85546875" style="15" customWidth="1"/>
    <col min="26" max="26" width="6.7109375" style="16" customWidth="1"/>
    <col min="27" max="27" width="14" style="15" customWidth="1"/>
    <col min="28" max="28" width="6.7109375" style="16" customWidth="1"/>
    <col min="29" max="29" width="13.42578125" style="15" customWidth="1"/>
    <col min="30" max="30" width="6.7109375" style="16" customWidth="1"/>
    <col min="31" max="31" width="13.42578125" style="15" customWidth="1"/>
    <col min="32" max="32" width="13.28515625" style="15" bestFit="1" customWidth="1"/>
    <col min="33" max="16384" width="11.42578125" style="15"/>
  </cols>
  <sheetData>
    <row r="1" spans="1:30" s="6" customFormat="1" x14ac:dyDescent="0.2">
      <c r="A1" s="1" t="s">
        <v>0</v>
      </c>
      <c r="B1" s="2" t="s">
        <v>1</v>
      </c>
      <c r="C1" s="3"/>
      <c r="D1" s="2" t="s">
        <v>2</v>
      </c>
      <c r="E1" s="3" t="s">
        <v>3</v>
      </c>
      <c r="F1" s="4">
        <v>47118</v>
      </c>
      <c r="G1" s="5"/>
      <c r="H1" s="4">
        <v>47483</v>
      </c>
      <c r="I1" s="5"/>
      <c r="J1" s="4">
        <v>47848</v>
      </c>
      <c r="K1" s="5"/>
      <c r="L1" s="4">
        <v>48213</v>
      </c>
      <c r="M1" s="5"/>
      <c r="N1" s="4">
        <v>48579</v>
      </c>
      <c r="O1" s="5"/>
      <c r="P1" s="4">
        <v>48944</v>
      </c>
      <c r="Q1" s="5"/>
      <c r="R1" s="4">
        <v>49309</v>
      </c>
      <c r="S1" s="5"/>
      <c r="T1" s="4" t="s">
        <v>4</v>
      </c>
      <c r="V1" s="5"/>
      <c r="X1" s="5"/>
      <c r="Z1" s="5"/>
      <c r="AB1" s="5"/>
      <c r="AD1" s="5"/>
    </row>
    <row r="2" spans="1:30" s="7" customFormat="1" x14ac:dyDescent="0.2">
      <c r="B2" s="8">
        <v>1</v>
      </c>
      <c r="C2" s="9"/>
      <c r="D2" s="8">
        <v>2</v>
      </c>
      <c r="E2" s="9"/>
      <c r="F2" s="7">
        <v>3</v>
      </c>
      <c r="G2" s="10"/>
      <c r="H2" s="7">
        <v>4</v>
      </c>
      <c r="I2" s="10"/>
      <c r="J2" s="7">
        <v>5</v>
      </c>
      <c r="K2" s="10"/>
      <c r="L2" s="7">
        <v>6</v>
      </c>
      <c r="M2" s="10"/>
      <c r="N2" s="7">
        <v>7</v>
      </c>
      <c r="O2" s="10"/>
      <c r="P2" s="7">
        <v>8</v>
      </c>
      <c r="Q2" s="10"/>
      <c r="R2" s="7">
        <v>9</v>
      </c>
      <c r="S2" s="10"/>
      <c r="T2" s="7">
        <v>10</v>
      </c>
    </row>
    <row r="3" spans="1:30" x14ac:dyDescent="0.2">
      <c r="A3" s="11"/>
      <c r="B3" s="12"/>
      <c r="C3" s="9"/>
    </row>
    <row r="4" spans="1:30" s="22" customFormat="1" x14ac:dyDescent="0.2">
      <c r="A4" s="17" t="s">
        <v>5</v>
      </c>
      <c r="B4" s="18"/>
      <c r="C4" s="19"/>
      <c r="D4" s="20"/>
      <c r="E4" s="21"/>
      <c r="G4" s="23"/>
      <c r="I4" s="23"/>
      <c r="K4" s="23"/>
      <c r="M4" s="23"/>
      <c r="O4" s="23"/>
      <c r="Q4" s="23"/>
      <c r="S4" s="23"/>
    </row>
    <row r="5" spans="1:30" x14ac:dyDescent="0.2">
      <c r="A5" s="11"/>
      <c r="B5" s="12"/>
      <c r="C5" s="9"/>
    </row>
    <row r="6" spans="1:30" s="27" customFormat="1" x14ac:dyDescent="0.2">
      <c r="A6" s="24" t="s">
        <v>6</v>
      </c>
      <c r="B6" s="25">
        <f>B7+B8</f>
        <v>96041.987999999998</v>
      </c>
      <c r="C6" s="26"/>
      <c r="D6" s="25">
        <f t="shared" ref="D6:P6" si="0">SUM(D7+D8)</f>
        <v>97962.82776</v>
      </c>
      <c r="E6" s="26"/>
      <c r="F6" s="25">
        <f t="shared" si="0"/>
        <v>99922.084315200002</v>
      </c>
      <c r="G6" s="26"/>
      <c r="H6" s="25">
        <f t="shared" si="0"/>
        <v>101920.52600150401</v>
      </c>
      <c r="I6" s="26"/>
      <c r="J6" s="25">
        <f t="shared" si="0"/>
        <v>103958.93652153408</v>
      </c>
      <c r="K6" s="26"/>
      <c r="L6" s="25">
        <f t="shared" si="0"/>
        <v>106038.11525196476</v>
      </c>
      <c r="M6" s="26"/>
      <c r="N6" s="25">
        <f t="shared" si="0"/>
        <v>108158.87755700406</v>
      </c>
      <c r="O6" s="26"/>
      <c r="P6" s="25">
        <f t="shared" si="0"/>
        <v>110322.05510814415</v>
      </c>
      <c r="Q6" s="26"/>
      <c r="R6" s="25">
        <f t="shared" ref="R6" si="1">SUM(R7+R8)</f>
        <v>112528.49621030703</v>
      </c>
      <c r="S6" s="26"/>
      <c r="T6" s="25">
        <f t="shared" ref="T6" si="2">SUM(T7+T8)</f>
        <v>114779.06613451318</v>
      </c>
    </row>
    <row r="7" spans="1:30" s="29" customFormat="1" x14ac:dyDescent="0.2">
      <c r="A7" s="28" t="s">
        <v>7</v>
      </c>
      <c r="B7" s="13">
        <f>-SUM(B4)</f>
        <v>0</v>
      </c>
      <c r="C7" s="13" t="s">
        <v>3</v>
      </c>
      <c r="D7" s="13">
        <f t="shared" ref="D7:T7" si="3">-SUM(D4)</f>
        <v>0</v>
      </c>
      <c r="E7" s="13" t="s">
        <v>3</v>
      </c>
      <c r="F7" s="13">
        <f t="shared" si="3"/>
        <v>0</v>
      </c>
      <c r="G7" s="13" t="s">
        <v>3</v>
      </c>
      <c r="H7" s="13">
        <f t="shared" si="3"/>
        <v>0</v>
      </c>
      <c r="I7" s="13" t="s">
        <v>3</v>
      </c>
      <c r="J7" s="13">
        <f t="shared" si="3"/>
        <v>0</v>
      </c>
      <c r="K7" s="13" t="s">
        <v>3</v>
      </c>
      <c r="L7" s="13">
        <f t="shared" si="3"/>
        <v>0</v>
      </c>
      <c r="M7" s="13" t="s">
        <v>3</v>
      </c>
      <c r="N7" s="13">
        <f t="shared" si="3"/>
        <v>0</v>
      </c>
      <c r="O7" s="13" t="s">
        <v>3</v>
      </c>
      <c r="P7" s="13">
        <f t="shared" si="3"/>
        <v>0</v>
      </c>
      <c r="Q7" s="13" t="s">
        <v>3</v>
      </c>
      <c r="R7" s="13">
        <f t="shared" si="3"/>
        <v>0</v>
      </c>
      <c r="S7" s="13" t="s">
        <v>3</v>
      </c>
      <c r="T7" s="13">
        <f t="shared" si="3"/>
        <v>0</v>
      </c>
    </row>
    <row r="8" spans="1:30" s="32" customFormat="1" x14ac:dyDescent="0.2">
      <c r="A8" s="30" t="s">
        <v>8</v>
      </c>
      <c r="B8" s="31">
        <f>SUM(B9:B10)</f>
        <v>96041.987999999998</v>
      </c>
      <c r="C8" s="31"/>
      <c r="D8" s="31">
        <f t="shared" ref="D8:T8" si="4">SUM(D9:D10)</f>
        <v>97962.82776</v>
      </c>
      <c r="E8" s="31"/>
      <c r="F8" s="31">
        <f t="shared" si="4"/>
        <v>99922.084315200002</v>
      </c>
      <c r="G8" s="31"/>
      <c r="H8" s="31">
        <f t="shared" si="4"/>
        <v>101920.52600150401</v>
      </c>
      <c r="I8" s="31"/>
      <c r="J8" s="31">
        <f t="shared" si="4"/>
        <v>103958.93652153408</v>
      </c>
      <c r="K8" s="31"/>
      <c r="L8" s="31">
        <f t="shared" si="4"/>
        <v>106038.11525196476</v>
      </c>
      <c r="M8" s="31"/>
      <c r="N8" s="31">
        <f t="shared" si="4"/>
        <v>108158.87755700406</v>
      </c>
      <c r="O8" s="31"/>
      <c r="P8" s="31">
        <f t="shared" si="4"/>
        <v>110322.05510814415</v>
      </c>
      <c r="Q8" s="31"/>
      <c r="R8" s="31">
        <f t="shared" si="4"/>
        <v>112528.49621030703</v>
      </c>
      <c r="S8" s="31"/>
      <c r="T8" s="31">
        <f t="shared" si="4"/>
        <v>114779.06613451318</v>
      </c>
    </row>
    <row r="9" spans="1:30" s="29" customFormat="1" x14ac:dyDescent="0.2">
      <c r="A9" s="28" t="s">
        <v>9</v>
      </c>
      <c r="B9" s="25">
        <v>88879.788</v>
      </c>
      <c r="C9" s="34">
        <v>0.02</v>
      </c>
      <c r="D9" s="33">
        <f>SUM(B9*C9)+B9</f>
        <v>90657.383759999997</v>
      </c>
      <c r="E9" s="34">
        <v>0.02</v>
      </c>
      <c r="F9" s="33">
        <f>SUM(D9*E9)+D9</f>
        <v>92470.531435199999</v>
      </c>
      <c r="G9" s="35">
        <v>0.02</v>
      </c>
      <c r="H9" s="33">
        <f>SUM(F9*G9)+F9</f>
        <v>94319.942063904004</v>
      </c>
      <c r="I9" s="35">
        <v>0.02</v>
      </c>
      <c r="J9" s="33">
        <f>SUM(H9*I9)+H9</f>
        <v>96206.340905182078</v>
      </c>
      <c r="K9" s="35">
        <v>0.02</v>
      </c>
      <c r="L9" s="33">
        <f>SUM(J9*K9)+J9</f>
        <v>98130.467723285721</v>
      </c>
      <c r="M9" s="35">
        <v>0.02</v>
      </c>
      <c r="N9" s="33">
        <f>SUM(L9*M9)+L9</f>
        <v>100093.07707775144</v>
      </c>
      <c r="O9" s="35">
        <v>0.02</v>
      </c>
      <c r="P9" s="33">
        <f>SUM(N9*O9)+N9</f>
        <v>102094.93861930647</v>
      </c>
      <c r="Q9" s="35">
        <v>0.02</v>
      </c>
      <c r="R9" s="33">
        <f>SUM(P9*Q9)+P9</f>
        <v>104136.83739169261</v>
      </c>
      <c r="S9" s="35">
        <v>0.02</v>
      </c>
      <c r="T9" s="33">
        <f>SUM(R9*S9)+R9</f>
        <v>106219.57413952646</v>
      </c>
    </row>
    <row r="10" spans="1:30" s="29" customFormat="1" x14ac:dyDescent="0.2">
      <c r="A10" s="28" t="s">
        <v>123</v>
      </c>
      <c r="B10" s="31">
        <v>7162.2000000000007</v>
      </c>
      <c r="C10" s="34">
        <v>0.02</v>
      </c>
      <c r="D10" s="33">
        <f>SUM(B10*C10)+B10</f>
        <v>7305.4440000000004</v>
      </c>
      <c r="E10" s="34">
        <v>0.02</v>
      </c>
      <c r="F10" s="33">
        <f>SUM(D10*E10)+D10</f>
        <v>7451.5528800000002</v>
      </c>
      <c r="G10" s="35">
        <v>0.02</v>
      </c>
      <c r="H10" s="33">
        <f>SUM(F10*G10)+F10</f>
        <v>7600.5839376000004</v>
      </c>
      <c r="I10" s="35">
        <v>0.02</v>
      </c>
      <c r="J10" s="33">
        <f>SUM(H10*I10)+H10</f>
        <v>7752.5956163520004</v>
      </c>
      <c r="K10" s="35">
        <v>0.02</v>
      </c>
      <c r="L10" s="33">
        <f>SUM(J10*K10)+J10</f>
        <v>7907.6475286790401</v>
      </c>
      <c r="M10" s="35">
        <v>0.02</v>
      </c>
      <c r="N10" s="33">
        <f>SUM(L10*M10)+L10</f>
        <v>8065.8004792526208</v>
      </c>
      <c r="O10" s="35">
        <v>0.02</v>
      </c>
      <c r="P10" s="33">
        <f>SUM(N10*O10)+N10</f>
        <v>8227.1164888376734</v>
      </c>
      <c r="Q10" s="35">
        <v>0.02</v>
      </c>
      <c r="R10" s="33">
        <f>SUM(P10*Q10)+P10</f>
        <v>8391.6588186144272</v>
      </c>
      <c r="S10" s="35">
        <v>0.02</v>
      </c>
      <c r="T10" s="33">
        <f>SUM(R10*S10)+R10</f>
        <v>8559.4919949867162</v>
      </c>
    </row>
    <row r="11" spans="1:30" s="29" customFormat="1" x14ac:dyDescent="0.2">
      <c r="A11" s="28"/>
      <c r="B11" s="33"/>
      <c r="C11" s="34"/>
      <c r="D11" s="33"/>
      <c r="E11" s="34"/>
      <c r="F11" s="36"/>
      <c r="G11" s="35"/>
      <c r="H11" s="36"/>
      <c r="I11" s="35"/>
      <c r="J11" s="36"/>
      <c r="K11" s="35"/>
      <c r="L11" s="36"/>
      <c r="M11" s="35"/>
      <c r="N11" s="36"/>
      <c r="O11" s="35"/>
      <c r="P11" s="36"/>
      <c r="Q11" s="35"/>
      <c r="R11" s="36"/>
      <c r="S11" s="35"/>
      <c r="T11" s="36"/>
    </row>
    <row r="12" spans="1:30" s="42" customFormat="1" x14ac:dyDescent="0.2">
      <c r="A12" s="37" t="s">
        <v>10</v>
      </c>
      <c r="B12" s="38">
        <v>0</v>
      </c>
      <c r="C12" s="39"/>
      <c r="D12" s="38">
        <v>0</v>
      </c>
      <c r="E12" s="39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1"/>
      <c r="N12" s="40">
        <v>0</v>
      </c>
      <c r="O12" s="41"/>
      <c r="P12" s="40">
        <v>0</v>
      </c>
      <c r="Q12" s="41"/>
      <c r="R12" s="40">
        <v>0</v>
      </c>
      <c r="S12" s="41"/>
      <c r="T12" s="40">
        <v>0</v>
      </c>
    </row>
    <row r="13" spans="1:30" s="42" customFormat="1" x14ac:dyDescent="0.2">
      <c r="A13" s="37" t="s">
        <v>11</v>
      </c>
      <c r="B13" s="38">
        <v>0</v>
      </c>
      <c r="C13" s="39"/>
      <c r="D13" s="38">
        <v>0</v>
      </c>
      <c r="E13" s="39"/>
      <c r="F13" s="40">
        <v>0</v>
      </c>
      <c r="G13" s="41"/>
      <c r="H13" s="40">
        <v>0</v>
      </c>
      <c r="I13" s="41"/>
      <c r="J13" s="40">
        <v>0</v>
      </c>
      <c r="K13" s="41"/>
      <c r="L13" s="40">
        <v>0</v>
      </c>
      <c r="M13" s="41"/>
      <c r="N13" s="40">
        <v>0</v>
      </c>
      <c r="O13" s="41"/>
      <c r="P13" s="40">
        <v>0</v>
      </c>
      <c r="Q13" s="41"/>
      <c r="R13" s="40">
        <v>0</v>
      </c>
      <c r="S13" s="41"/>
      <c r="T13" s="40">
        <v>0</v>
      </c>
    </row>
    <row r="14" spans="1:30" s="42" customFormat="1" x14ac:dyDescent="0.2">
      <c r="A14" s="37"/>
      <c r="B14" s="38"/>
      <c r="C14" s="39"/>
      <c r="D14" s="38"/>
      <c r="E14" s="39"/>
      <c r="F14" s="40"/>
      <c r="G14" s="41"/>
      <c r="H14" s="40"/>
      <c r="I14" s="41"/>
      <c r="J14" s="40"/>
      <c r="K14" s="41"/>
      <c r="L14" s="40"/>
      <c r="M14" s="41"/>
      <c r="N14" s="40"/>
      <c r="O14" s="41"/>
      <c r="P14" s="40"/>
      <c r="Q14" s="41"/>
      <c r="R14" s="40"/>
      <c r="S14" s="41"/>
      <c r="T14" s="40"/>
    </row>
    <row r="15" spans="1:30" s="42" customFormat="1" x14ac:dyDescent="0.2">
      <c r="A15" s="37" t="s">
        <v>12</v>
      </c>
      <c r="B15" s="38">
        <f t="shared" ref="B15:P15" si="5">SUM(B16:B18)</f>
        <v>0</v>
      </c>
      <c r="C15" s="39"/>
      <c r="D15" s="38">
        <f t="shared" si="5"/>
        <v>0</v>
      </c>
      <c r="E15" s="39"/>
      <c r="F15" s="38">
        <f t="shared" si="5"/>
        <v>0</v>
      </c>
      <c r="G15" s="39"/>
      <c r="H15" s="38">
        <f t="shared" si="5"/>
        <v>0</v>
      </c>
      <c r="I15" s="39"/>
      <c r="J15" s="38">
        <f t="shared" si="5"/>
        <v>0</v>
      </c>
      <c r="K15" s="39"/>
      <c r="L15" s="38">
        <f t="shared" si="5"/>
        <v>0</v>
      </c>
      <c r="M15" s="39"/>
      <c r="N15" s="38">
        <f t="shared" si="5"/>
        <v>0</v>
      </c>
      <c r="O15" s="39"/>
      <c r="P15" s="38">
        <f t="shared" si="5"/>
        <v>0</v>
      </c>
      <c r="Q15" s="39"/>
      <c r="R15" s="38">
        <f t="shared" ref="R15" si="6">SUM(R16:R18)</f>
        <v>0</v>
      </c>
      <c r="S15" s="39"/>
      <c r="T15" s="38">
        <f t="shared" ref="T15" si="7">SUM(T16:T18)</f>
        <v>0</v>
      </c>
    </row>
    <row r="16" spans="1:30" s="47" customFormat="1" x14ac:dyDescent="0.2">
      <c r="A16" s="43" t="s">
        <v>13</v>
      </c>
      <c r="B16" s="44">
        <v>0</v>
      </c>
      <c r="C16" s="45">
        <v>0</v>
      </c>
      <c r="D16" s="44">
        <f>SUM(B16*C16)+B16</f>
        <v>0</v>
      </c>
      <c r="E16" s="45">
        <v>0</v>
      </c>
      <c r="F16" s="44">
        <f>SUM(D16*E16)+D16</f>
        <v>0</v>
      </c>
      <c r="G16" s="46">
        <v>0</v>
      </c>
      <c r="H16" s="44">
        <f>SUM(F16*G16)+F16</f>
        <v>0</v>
      </c>
      <c r="I16" s="46">
        <v>0</v>
      </c>
      <c r="J16" s="44">
        <f>SUM(H16*I16)+H16</f>
        <v>0</v>
      </c>
      <c r="K16" s="46">
        <v>0</v>
      </c>
      <c r="L16" s="44">
        <f>SUM(J16*K16)+J16</f>
        <v>0</v>
      </c>
      <c r="M16" s="46">
        <v>0</v>
      </c>
      <c r="N16" s="44">
        <f>SUM(L16*M16)+L16</f>
        <v>0</v>
      </c>
      <c r="O16" s="46">
        <v>0</v>
      </c>
      <c r="P16" s="44">
        <f>SUM(N16*O16)+N16</f>
        <v>0</v>
      </c>
      <c r="Q16" s="46">
        <v>0</v>
      </c>
      <c r="R16" s="44">
        <f>SUM(P16*Q16)+P16</f>
        <v>0</v>
      </c>
      <c r="S16" s="46">
        <v>0</v>
      </c>
      <c r="T16" s="44">
        <f>SUM(R16*S16)+R16</f>
        <v>0</v>
      </c>
    </row>
    <row r="17" spans="1:20" s="47" customFormat="1" x14ac:dyDescent="0.2">
      <c r="A17" s="43" t="s">
        <v>14</v>
      </c>
      <c r="B17" s="44">
        <v>0</v>
      </c>
      <c r="C17" s="45">
        <v>0</v>
      </c>
      <c r="D17" s="44">
        <f t="shared" ref="D17:L18" si="8">SUM(B17*C17)+B17</f>
        <v>0</v>
      </c>
      <c r="E17" s="45">
        <v>0</v>
      </c>
      <c r="F17" s="44">
        <f t="shared" si="8"/>
        <v>0</v>
      </c>
      <c r="G17" s="46">
        <v>0</v>
      </c>
      <c r="H17" s="44">
        <f t="shared" si="8"/>
        <v>0</v>
      </c>
      <c r="I17" s="46">
        <v>0</v>
      </c>
      <c r="J17" s="44">
        <f t="shared" si="8"/>
        <v>0</v>
      </c>
      <c r="K17" s="46">
        <v>0</v>
      </c>
      <c r="L17" s="44">
        <f t="shared" si="8"/>
        <v>0</v>
      </c>
      <c r="M17" s="46">
        <v>0</v>
      </c>
      <c r="N17" s="44">
        <f>SUM(L17*M17)+L17</f>
        <v>0</v>
      </c>
      <c r="O17" s="46">
        <v>0</v>
      </c>
      <c r="P17" s="44">
        <f>SUM(N17*O17)+N17</f>
        <v>0</v>
      </c>
      <c r="Q17" s="46">
        <v>0</v>
      </c>
      <c r="R17" s="44">
        <f>SUM(P17*Q17)+P17</f>
        <v>0</v>
      </c>
      <c r="S17" s="46">
        <v>0</v>
      </c>
      <c r="T17" s="44">
        <f>SUM(R17*S17)+R17</f>
        <v>0</v>
      </c>
    </row>
    <row r="18" spans="1:20" s="47" customFormat="1" x14ac:dyDescent="0.2">
      <c r="A18" s="43" t="s">
        <v>15</v>
      </c>
      <c r="B18" s="44">
        <v>0</v>
      </c>
      <c r="C18" s="45">
        <v>0</v>
      </c>
      <c r="D18" s="44">
        <f t="shared" si="8"/>
        <v>0</v>
      </c>
      <c r="E18" s="45">
        <v>0</v>
      </c>
      <c r="F18" s="44">
        <f t="shared" si="8"/>
        <v>0</v>
      </c>
      <c r="G18" s="46">
        <v>0</v>
      </c>
      <c r="H18" s="44">
        <f t="shared" si="8"/>
        <v>0</v>
      </c>
      <c r="I18" s="46">
        <v>0</v>
      </c>
      <c r="J18" s="44">
        <f t="shared" si="8"/>
        <v>0</v>
      </c>
      <c r="K18" s="46">
        <v>0</v>
      </c>
      <c r="L18" s="44">
        <f t="shared" si="8"/>
        <v>0</v>
      </c>
      <c r="M18" s="46">
        <v>0</v>
      </c>
      <c r="N18" s="44">
        <f>SUM(L18*M18)+L18</f>
        <v>0</v>
      </c>
      <c r="O18" s="46">
        <v>0</v>
      </c>
      <c r="P18" s="44">
        <f>SUM(N18*O18)+N18</f>
        <v>0</v>
      </c>
      <c r="Q18" s="46">
        <v>0</v>
      </c>
      <c r="R18" s="44">
        <f>SUM(P18*Q18)+P18</f>
        <v>0</v>
      </c>
      <c r="S18" s="46">
        <v>0</v>
      </c>
      <c r="T18" s="44">
        <f>SUM(R18*S18)+R18</f>
        <v>0</v>
      </c>
    </row>
    <row r="19" spans="1:20" s="47" customFormat="1" x14ac:dyDescent="0.2">
      <c r="A19" s="43"/>
      <c r="B19" s="44"/>
      <c r="C19" s="45"/>
      <c r="D19" s="44"/>
      <c r="E19" s="45"/>
      <c r="F19" s="48"/>
      <c r="G19" s="46"/>
      <c r="H19" s="48"/>
      <c r="I19" s="46"/>
      <c r="J19" s="48"/>
      <c r="K19" s="46"/>
      <c r="L19" s="48"/>
      <c r="M19" s="46"/>
      <c r="N19" s="48"/>
      <c r="O19" s="46"/>
      <c r="P19" s="48"/>
      <c r="Q19" s="46"/>
      <c r="R19" s="48"/>
      <c r="S19" s="46"/>
      <c r="T19" s="48"/>
    </row>
    <row r="20" spans="1:20" s="27" customFormat="1" x14ac:dyDescent="0.2">
      <c r="A20" s="24" t="s">
        <v>16</v>
      </c>
      <c r="B20" s="25">
        <f t="shared" ref="B20:P20" si="9">SUM(B21:B22)</f>
        <v>0</v>
      </c>
      <c r="C20" s="26"/>
      <c r="D20" s="25">
        <f t="shared" si="9"/>
        <v>0</v>
      </c>
      <c r="E20" s="26"/>
      <c r="F20" s="25">
        <f t="shared" si="9"/>
        <v>0</v>
      </c>
      <c r="G20" s="26"/>
      <c r="H20" s="25">
        <f t="shared" si="9"/>
        <v>0</v>
      </c>
      <c r="I20" s="26"/>
      <c r="J20" s="25">
        <f t="shared" si="9"/>
        <v>0</v>
      </c>
      <c r="K20" s="26"/>
      <c r="L20" s="25">
        <f t="shared" si="9"/>
        <v>0</v>
      </c>
      <c r="M20" s="26"/>
      <c r="N20" s="25">
        <f t="shared" si="9"/>
        <v>0</v>
      </c>
      <c r="O20" s="26"/>
      <c r="P20" s="25">
        <f t="shared" si="9"/>
        <v>0</v>
      </c>
      <c r="Q20" s="26"/>
      <c r="R20" s="25">
        <f t="shared" ref="R20" si="10">SUM(R21:R22)</f>
        <v>0</v>
      </c>
      <c r="S20" s="26"/>
      <c r="T20" s="25">
        <f t="shared" ref="T20" si="11">SUM(T21:T22)</f>
        <v>0</v>
      </c>
    </row>
    <row r="21" spans="1:20" s="29" customFormat="1" x14ac:dyDescent="0.2">
      <c r="A21" s="28" t="s">
        <v>17</v>
      </c>
      <c r="B21" s="33">
        <v>0</v>
      </c>
      <c r="C21" s="34">
        <v>0</v>
      </c>
      <c r="D21" s="33">
        <f>SUM(B21*C21)+B21</f>
        <v>0</v>
      </c>
      <c r="E21" s="34">
        <v>0</v>
      </c>
      <c r="F21" s="33">
        <f>SUM(D21*E21)+D21</f>
        <v>0</v>
      </c>
      <c r="G21" s="35">
        <v>0</v>
      </c>
      <c r="H21" s="33">
        <f>SUM(F21*G21)+F21</f>
        <v>0</v>
      </c>
      <c r="I21" s="35">
        <v>0</v>
      </c>
      <c r="J21" s="33">
        <f>SUM(H21*I21)+H21</f>
        <v>0</v>
      </c>
      <c r="K21" s="35">
        <v>0</v>
      </c>
      <c r="L21" s="33">
        <f>SUM(J21*K21)+J21</f>
        <v>0</v>
      </c>
      <c r="M21" s="35">
        <v>0</v>
      </c>
      <c r="N21" s="33">
        <f>SUM(L21*M21)+L21</f>
        <v>0</v>
      </c>
      <c r="O21" s="35">
        <v>0</v>
      </c>
      <c r="P21" s="33">
        <f>SUM(N21*O21)+N21</f>
        <v>0</v>
      </c>
      <c r="Q21" s="35">
        <v>0</v>
      </c>
      <c r="R21" s="33">
        <f>SUM(P21*Q21)+P21</f>
        <v>0</v>
      </c>
      <c r="S21" s="35">
        <v>0</v>
      </c>
      <c r="T21" s="33">
        <f>SUM(R21*S21)+R21</f>
        <v>0</v>
      </c>
    </row>
    <row r="22" spans="1:20" s="29" customFormat="1" x14ac:dyDescent="0.2">
      <c r="A22" s="28" t="s">
        <v>18</v>
      </c>
      <c r="B22" s="33">
        <v>0</v>
      </c>
      <c r="C22" s="34">
        <v>0</v>
      </c>
      <c r="D22" s="33">
        <f>SUM(B22*C22)+B22</f>
        <v>0</v>
      </c>
      <c r="E22" s="34">
        <v>0</v>
      </c>
      <c r="F22" s="33">
        <f>SUM(D22*E22)+D22</f>
        <v>0</v>
      </c>
      <c r="G22" s="35">
        <v>0</v>
      </c>
      <c r="H22" s="33">
        <f>SUM(F22*G22)+F22</f>
        <v>0</v>
      </c>
      <c r="I22" s="35">
        <v>0</v>
      </c>
      <c r="J22" s="33">
        <f>SUM(H22*I22)+H22</f>
        <v>0</v>
      </c>
      <c r="K22" s="35">
        <v>0</v>
      </c>
      <c r="L22" s="33">
        <f>SUM(J22*K22)+J22</f>
        <v>0</v>
      </c>
      <c r="M22" s="35">
        <v>0</v>
      </c>
      <c r="N22" s="33">
        <f>SUM(L22*M22)+L22</f>
        <v>0</v>
      </c>
      <c r="O22" s="35">
        <v>0</v>
      </c>
      <c r="P22" s="33">
        <f>SUM(N22*O22)+N22</f>
        <v>0</v>
      </c>
      <c r="Q22" s="35">
        <v>0</v>
      </c>
      <c r="R22" s="33">
        <f>SUM(P22*Q22)+P22</f>
        <v>0</v>
      </c>
      <c r="S22" s="35">
        <v>0</v>
      </c>
      <c r="T22" s="33">
        <f>SUM(R22*S22)+R22</f>
        <v>0</v>
      </c>
    </row>
    <row r="23" spans="1:20" s="29" customFormat="1" x14ac:dyDescent="0.2">
      <c r="A23" s="28"/>
      <c r="B23" s="33"/>
      <c r="C23" s="34"/>
      <c r="D23" s="33"/>
      <c r="E23" s="34"/>
      <c r="F23" s="36"/>
      <c r="G23" s="35"/>
      <c r="H23" s="36"/>
      <c r="I23" s="35"/>
      <c r="J23" s="36"/>
      <c r="K23" s="35"/>
      <c r="L23" s="36"/>
      <c r="M23" s="35"/>
      <c r="N23" s="36" t="s">
        <v>3</v>
      </c>
      <c r="O23" s="35"/>
      <c r="P23" s="36"/>
      <c r="Q23" s="35"/>
      <c r="R23" s="36"/>
      <c r="S23" s="35"/>
      <c r="T23" s="36"/>
    </row>
    <row r="24" spans="1:20" s="42" customFormat="1" x14ac:dyDescent="0.2">
      <c r="A24" s="37" t="s">
        <v>19</v>
      </c>
      <c r="B24" s="38">
        <f t="shared" ref="B24:P24" si="12">SUM(B25:B26)</f>
        <v>91149.899274786061</v>
      </c>
      <c r="C24" s="39"/>
      <c r="D24" s="38">
        <f t="shared" si="12"/>
        <v>93428.646756655711</v>
      </c>
      <c r="E24" s="39"/>
      <c r="F24" s="38">
        <f t="shared" si="12"/>
        <v>95764.362925572088</v>
      </c>
      <c r="G24" s="39"/>
      <c r="H24" s="38">
        <f t="shared" si="12"/>
        <v>98158.471998711408</v>
      </c>
      <c r="I24" s="39"/>
      <c r="J24" s="38">
        <f t="shared" si="12"/>
        <v>100612.43379867919</v>
      </c>
      <c r="K24" s="39"/>
      <c r="L24" s="38">
        <f t="shared" si="12"/>
        <v>103127.74464364616</v>
      </c>
      <c r="M24" s="39"/>
      <c r="N24" s="38">
        <f t="shared" si="12"/>
        <v>105705.93825973732</v>
      </c>
      <c r="O24" s="39"/>
      <c r="P24" s="38">
        <f t="shared" si="12"/>
        <v>108348.58671623075</v>
      </c>
      <c r="Q24" s="39"/>
      <c r="R24" s="38">
        <f t="shared" ref="R24" si="13">SUM(R25:R26)</f>
        <v>111057.30138413652</v>
      </c>
      <c r="S24" s="39"/>
      <c r="T24" s="38">
        <f t="shared" ref="T24" si="14">SUM(T25:T26)</f>
        <v>113833.73391873995</v>
      </c>
    </row>
    <row r="25" spans="1:20" s="47" customFormat="1" x14ac:dyDescent="0.2">
      <c r="A25" s="43" t="s">
        <v>20</v>
      </c>
      <c r="B25" s="44">
        <v>68974.57379855169</v>
      </c>
      <c r="C25" s="45">
        <v>2.5000000000000001E-2</v>
      </c>
      <c r="D25" s="44">
        <f>SUM(B25*C25)+B25</f>
        <v>70698.938143515479</v>
      </c>
      <c r="E25" s="45">
        <v>2.5000000000000001E-2</v>
      </c>
      <c r="F25" s="44">
        <f>SUM(D25*E25)+D25</f>
        <v>72466.411597103361</v>
      </c>
      <c r="G25" s="46">
        <v>2.5000000000000001E-2</v>
      </c>
      <c r="H25" s="44">
        <f>SUM(F25*G25)+F25</f>
        <v>74278.07188703095</v>
      </c>
      <c r="I25" s="46">
        <v>2.5000000000000001E-2</v>
      </c>
      <c r="J25" s="44">
        <f>SUM(H25*I25)+H25</f>
        <v>76135.023684206724</v>
      </c>
      <c r="K25" s="46">
        <v>2.5000000000000001E-2</v>
      </c>
      <c r="L25" s="44">
        <f>SUM(J25*K25)+J25</f>
        <v>78038.399276311888</v>
      </c>
      <c r="M25" s="46">
        <v>2.5000000000000001E-2</v>
      </c>
      <c r="N25" s="44">
        <f>SUM(L25*M25)+L25</f>
        <v>79989.359258219687</v>
      </c>
      <c r="O25" s="46">
        <v>2.5000000000000001E-2</v>
      </c>
      <c r="P25" s="44">
        <f>SUM(N25*O25)+N25</f>
        <v>81989.093239675174</v>
      </c>
      <c r="Q25" s="46">
        <v>2.5000000000000001E-2</v>
      </c>
      <c r="R25" s="44">
        <f>SUM(P25*Q25)+P25</f>
        <v>84038.820570667056</v>
      </c>
      <c r="S25" s="46">
        <v>2.5000000000000001E-2</v>
      </c>
      <c r="T25" s="44">
        <f>SUM(R25*S25)+R25</f>
        <v>86139.791084933735</v>
      </c>
    </row>
    <row r="26" spans="1:20" s="47" customFormat="1" x14ac:dyDescent="0.2">
      <c r="A26" s="43" t="s">
        <v>21</v>
      </c>
      <c r="B26" s="44">
        <f>B25*32.15%</f>
        <v>22175.325476234368</v>
      </c>
      <c r="C26" s="45">
        <v>2.5000000000000001E-2</v>
      </c>
      <c r="D26" s="44">
        <f>SUM(B26*C26)+B26</f>
        <v>22729.708613140228</v>
      </c>
      <c r="E26" s="45">
        <v>2.5000000000000001E-2</v>
      </c>
      <c r="F26" s="44">
        <f>SUM(D26*E26)+D26</f>
        <v>23297.951328468735</v>
      </c>
      <c r="G26" s="46">
        <v>2.5000000000000001E-2</v>
      </c>
      <c r="H26" s="44">
        <f>SUM(F26*G26)+F26</f>
        <v>23880.400111680454</v>
      </c>
      <c r="I26" s="46">
        <v>2.5000000000000001E-2</v>
      </c>
      <c r="J26" s="44">
        <f>SUM(H26*I26)+H26</f>
        <v>24477.410114472466</v>
      </c>
      <c r="K26" s="46">
        <v>2.5000000000000001E-2</v>
      </c>
      <c r="L26" s="44">
        <f>SUM(J26*K26)+J26</f>
        <v>25089.345367334277</v>
      </c>
      <c r="M26" s="46">
        <v>2.5000000000000001E-2</v>
      </c>
      <c r="N26" s="44">
        <f>SUM(L26*M26)+L26</f>
        <v>25716.579001517635</v>
      </c>
      <c r="O26" s="46">
        <v>2.5000000000000001E-2</v>
      </c>
      <c r="P26" s="44">
        <f>SUM(N26*O26)+N26</f>
        <v>26359.493476555577</v>
      </c>
      <c r="Q26" s="46">
        <v>2.5000000000000001E-2</v>
      </c>
      <c r="R26" s="44">
        <f>SUM(P26*Q26)+P26</f>
        <v>27018.480813469469</v>
      </c>
      <c r="S26" s="46">
        <v>2.5000000000000001E-2</v>
      </c>
      <c r="T26" s="44">
        <f>SUM(R26*S26)+R26</f>
        <v>27693.942833806206</v>
      </c>
    </row>
    <row r="27" spans="1:20" s="47" customFormat="1" x14ac:dyDescent="0.2">
      <c r="A27" s="43"/>
      <c r="B27" s="44"/>
      <c r="C27" s="45"/>
      <c r="D27" s="44"/>
      <c r="E27" s="45"/>
      <c r="F27" s="48"/>
      <c r="G27" s="46"/>
      <c r="H27" s="48"/>
      <c r="I27" s="46"/>
      <c r="J27" s="48"/>
      <c r="K27" s="46"/>
      <c r="L27" s="48"/>
      <c r="M27" s="46"/>
      <c r="N27" s="48"/>
      <c r="O27" s="46"/>
      <c r="P27" s="48"/>
      <c r="Q27" s="46"/>
      <c r="R27" s="48"/>
      <c r="S27" s="46"/>
      <c r="T27" s="48"/>
    </row>
    <row r="28" spans="1:20" s="42" customFormat="1" x14ac:dyDescent="0.2">
      <c r="A28" s="37" t="s">
        <v>22</v>
      </c>
      <c r="B28" s="38">
        <f>SUM(B29+B47)</f>
        <v>23060</v>
      </c>
      <c r="C28" s="39" t="s">
        <v>3</v>
      </c>
      <c r="D28" s="38">
        <f>SUM(D29+D47)</f>
        <v>23593.8</v>
      </c>
      <c r="E28" s="39"/>
      <c r="F28" s="38">
        <f>SUM(F29+F47)</f>
        <v>23780.742749999998</v>
      </c>
      <c r="G28" s="39"/>
      <c r="H28" s="38">
        <f>SUM(H29+H47)</f>
        <v>23969.932573125003</v>
      </c>
      <c r="I28" s="39"/>
      <c r="J28" s="38">
        <f>SUM(J29+J47)</f>
        <v>24161.408846020317</v>
      </c>
      <c r="K28" s="39"/>
      <c r="L28" s="38">
        <f>SUM(L29+L47)</f>
        <v>24366.086130095577</v>
      </c>
      <c r="M28" s="39"/>
      <c r="N28" s="38">
        <f>SUM(N29+N47)</f>
        <v>24573.616000711143</v>
      </c>
      <c r="O28" s="39"/>
      <c r="P28" s="38">
        <f>SUM(P29+P47)</f>
        <v>24784.054566681192</v>
      </c>
      <c r="Q28" s="39"/>
      <c r="R28" s="38">
        <f>SUM(R29+R47)</f>
        <v>24997.45925170492</v>
      </c>
      <c r="S28" s="39"/>
      <c r="T28" s="38">
        <f>SUM(T29+T47)</f>
        <v>25213.888827887087</v>
      </c>
    </row>
    <row r="29" spans="1:20" s="51" customFormat="1" x14ac:dyDescent="0.2">
      <c r="A29" s="49" t="s">
        <v>23</v>
      </c>
      <c r="B29" s="50">
        <f>SUM(B30:B46)</f>
        <v>22660</v>
      </c>
      <c r="C29" s="50" t="s">
        <v>3</v>
      </c>
      <c r="D29" s="50">
        <f>SUM(D30:D46)</f>
        <v>23193.8</v>
      </c>
      <c r="E29" s="50" t="s">
        <v>3</v>
      </c>
      <c r="F29" s="50">
        <f>SUM(F30:F46)</f>
        <v>23380.742749999998</v>
      </c>
      <c r="G29" s="50" t="s">
        <v>3</v>
      </c>
      <c r="H29" s="50">
        <f>SUM(H30:H46)</f>
        <v>23569.932573125003</v>
      </c>
      <c r="I29" s="50" t="s">
        <v>3</v>
      </c>
      <c r="J29" s="50">
        <f>SUM(J30:J46)</f>
        <v>23761.408846020317</v>
      </c>
      <c r="K29" s="50" t="s">
        <v>3</v>
      </c>
      <c r="L29" s="50">
        <f>SUM(L30:L46)</f>
        <v>23966.086130095577</v>
      </c>
      <c r="M29" s="50" t="s">
        <v>3</v>
      </c>
      <c r="N29" s="50">
        <f>SUM(N30:N46)</f>
        <v>24173.616000711143</v>
      </c>
      <c r="O29" s="50" t="s">
        <v>3</v>
      </c>
      <c r="P29" s="50">
        <f>SUM(P30:P46)</f>
        <v>24384.054566681192</v>
      </c>
      <c r="Q29" s="50" t="s">
        <v>3</v>
      </c>
      <c r="R29" s="50">
        <f>SUM(R30:R46)</f>
        <v>24597.45925170492</v>
      </c>
      <c r="S29" s="50" t="s">
        <v>3</v>
      </c>
      <c r="T29" s="50">
        <f>SUM(T30:T46)</f>
        <v>24813.888827887087</v>
      </c>
    </row>
    <row r="30" spans="1:20" s="47" customFormat="1" x14ac:dyDescent="0.2">
      <c r="A30" s="43" t="s">
        <v>24</v>
      </c>
      <c r="B30" s="44">
        <v>0</v>
      </c>
      <c r="C30" s="45">
        <v>2.5000000000000001E-2</v>
      </c>
      <c r="D30" s="44">
        <f t="shared" ref="D30:D47" si="15">SUM(B30*C30)+B30</f>
        <v>0</v>
      </c>
      <c r="E30" s="45">
        <v>2.5000000000000001E-3</v>
      </c>
      <c r="F30" s="44">
        <f t="shared" ref="F30:F47" si="16">SUM(D30*E30)+D30</f>
        <v>0</v>
      </c>
      <c r="G30" s="46">
        <v>2.5000000000000001E-3</v>
      </c>
      <c r="H30" s="44">
        <f t="shared" ref="H30:H47" si="17">SUM(F30*G30)+F30</f>
        <v>0</v>
      </c>
      <c r="I30" s="46">
        <v>2.5000000000000001E-3</v>
      </c>
      <c r="J30" s="44">
        <f t="shared" ref="J30:J47" si="18">SUM(H30*I30)+H30</f>
        <v>0</v>
      </c>
      <c r="K30" s="46">
        <v>2.5000000000000001E-3</v>
      </c>
      <c r="L30" s="44">
        <f t="shared" ref="L30:L47" si="19">SUM(J30*K30)+J30</f>
        <v>0</v>
      </c>
      <c r="M30" s="46">
        <v>2.5000000000000001E-3</v>
      </c>
      <c r="N30" s="44">
        <f t="shared" ref="N30:N47" si="20">SUM(L30*M30)+L30</f>
        <v>0</v>
      </c>
      <c r="O30" s="46">
        <v>2.5000000000000001E-3</v>
      </c>
      <c r="P30" s="44">
        <f t="shared" ref="P30:P47" si="21">SUM(N30*O30)+N30</f>
        <v>0</v>
      </c>
      <c r="Q30" s="46">
        <v>2.5000000000000001E-3</v>
      </c>
      <c r="R30" s="44">
        <f t="shared" ref="R30:R38" si="22">SUM(P30*Q30)+P30</f>
        <v>0</v>
      </c>
      <c r="S30" s="46">
        <v>2.5000000000000001E-3</v>
      </c>
      <c r="T30" s="44">
        <f t="shared" ref="T30:T38" si="23">SUM(R30*S30)+R30</f>
        <v>0</v>
      </c>
    </row>
    <row r="31" spans="1:20" s="47" customFormat="1" x14ac:dyDescent="0.2">
      <c r="A31" s="43" t="s">
        <v>25</v>
      </c>
      <c r="B31" s="44">
        <v>3000</v>
      </c>
      <c r="C31" s="45">
        <v>2.5000000000000001E-2</v>
      </c>
      <c r="D31" s="44">
        <f t="shared" si="15"/>
        <v>3075</v>
      </c>
      <c r="E31" s="45">
        <v>1.4999999999999999E-2</v>
      </c>
      <c r="F31" s="44">
        <f t="shared" si="16"/>
        <v>3121.125</v>
      </c>
      <c r="G31" s="46">
        <v>1.4999999999999999E-2</v>
      </c>
      <c r="H31" s="44">
        <f t="shared" si="17"/>
        <v>3167.941875</v>
      </c>
      <c r="I31" s="46">
        <v>1.4999999999999999E-2</v>
      </c>
      <c r="J31" s="44">
        <f t="shared" si="18"/>
        <v>3215.4610031249999</v>
      </c>
      <c r="K31" s="46">
        <v>0.02</v>
      </c>
      <c r="L31" s="44">
        <f t="shared" si="19"/>
        <v>3279.7702231875001</v>
      </c>
      <c r="M31" s="46">
        <v>0.02</v>
      </c>
      <c r="N31" s="44">
        <f t="shared" si="20"/>
        <v>3345.3656276512502</v>
      </c>
      <c r="O31" s="46">
        <v>0.02</v>
      </c>
      <c r="P31" s="44">
        <f t="shared" si="21"/>
        <v>3412.2729402042751</v>
      </c>
      <c r="Q31" s="46">
        <v>0.02</v>
      </c>
      <c r="R31" s="44">
        <f t="shared" si="22"/>
        <v>3480.5183990083606</v>
      </c>
      <c r="S31" s="46">
        <v>0.02</v>
      </c>
      <c r="T31" s="44">
        <f t="shared" si="23"/>
        <v>3550.1287669885278</v>
      </c>
    </row>
    <row r="32" spans="1:20" s="47" customFormat="1" x14ac:dyDescent="0.2">
      <c r="A32" s="43" t="s">
        <v>26</v>
      </c>
      <c r="B32" s="44">
        <v>1000</v>
      </c>
      <c r="C32" s="45">
        <v>2.5000000000000001E-2</v>
      </c>
      <c r="D32" s="44">
        <f t="shared" si="15"/>
        <v>1025</v>
      </c>
      <c r="E32" s="45">
        <v>7.4999999999999997E-3</v>
      </c>
      <c r="F32" s="44">
        <f t="shared" si="16"/>
        <v>1032.6875</v>
      </c>
      <c r="G32" s="46">
        <v>7.4999999999999997E-3</v>
      </c>
      <c r="H32" s="44">
        <f t="shared" si="17"/>
        <v>1040.43265625</v>
      </c>
      <c r="I32" s="46">
        <v>7.4999999999999997E-3</v>
      </c>
      <c r="J32" s="44">
        <f t="shared" si="18"/>
        <v>1048.235901171875</v>
      </c>
      <c r="K32" s="46">
        <v>7.4999999999999997E-3</v>
      </c>
      <c r="L32" s="44">
        <f t="shared" si="19"/>
        <v>1056.097670430664</v>
      </c>
      <c r="M32" s="46">
        <v>7.4999999999999997E-3</v>
      </c>
      <c r="N32" s="44">
        <f t="shared" si="20"/>
        <v>1064.0184029588941</v>
      </c>
      <c r="O32" s="46">
        <v>7.4999999999999997E-3</v>
      </c>
      <c r="P32" s="44">
        <f t="shared" si="21"/>
        <v>1071.9985409810859</v>
      </c>
      <c r="Q32" s="46">
        <v>7.4999999999999997E-3</v>
      </c>
      <c r="R32" s="44">
        <f t="shared" si="22"/>
        <v>1080.0385300384439</v>
      </c>
      <c r="S32" s="46">
        <v>7.4999999999999997E-3</v>
      </c>
      <c r="T32" s="44">
        <f t="shared" si="23"/>
        <v>1088.1388190137322</v>
      </c>
    </row>
    <row r="33" spans="1:20" s="47" customFormat="1" x14ac:dyDescent="0.2">
      <c r="A33" s="43" t="s">
        <v>84</v>
      </c>
      <c r="B33" s="44">
        <v>4800</v>
      </c>
      <c r="C33" s="45">
        <v>2.5000000000000001E-2</v>
      </c>
      <c r="D33" s="44">
        <f t="shared" si="15"/>
        <v>4920</v>
      </c>
      <c r="E33" s="45">
        <v>5.0000000000000001E-3</v>
      </c>
      <c r="F33" s="44">
        <f t="shared" si="16"/>
        <v>4944.6000000000004</v>
      </c>
      <c r="G33" s="46">
        <v>5.0000000000000001E-3</v>
      </c>
      <c r="H33" s="44">
        <f t="shared" si="17"/>
        <v>4969.3230000000003</v>
      </c>
      <c r="I33" s="46">
        <v>5.0000000000000001E-3</v>
      </c>
      <c r="J33" s="44">
        <f t="shared" si="18"/>
        <v>4994.1696150000007</v>
      </c>
      <c r="K33" s="46">
        <v>5.0000000000000001E-3</v>
      </c>
      <c r="L33" s="44">
        <f t="shared" si="19"/>
        <v>5019.1404630750003</v>
      </c>
      <c r="M33" s="46">
        <v>5.0000000000000001E-3</v>
      </c>
      <c r="N33" s="44">
        <f t="shared" si="20"/>
        <v>5044.2361653903754</v>
      </c>
      <c r="O33" s="46">
        <v>5.0000000000000001E-3</v>
      </c>
      <c r="P33" s="44">
        <f t="shared" si="21"/>
        <v>5069.4573462173275</v>
      </c>
      <c r="Q33" s="46">
        <v>5.0000000000000001E-3</v>
      </c>
      <c r="R33" s="44">
        <f t="shared" si="22"/>
        <v>5094.8046329484141</v>
      </c>
      <c r="S33" s="46">
        <v>5.0000000000000001E-3</v>
      </c>
      <c r="T33" s="44">
        <f t="shared" si="23"/>
        <v>5120.2786561131561</v>
      </c>
    </row>
    <row r="34" spans="1:20" s="47" customFormat="1" x14ac:dyDescent="0.2">
      <c r="A34" s="43" t="s">
        <v>27</v>
      </c>
      <c r="B34" s="44">
        <v>0</v>
      </c>
      <c r="C34" s="45">
        <v>2.5000000000000001E-2</v>
      </c>
      <c r="D34" s="44">
        <f t="shared" si="15"/>
        <v>0</v>
      </c>
      <c r="E34" s="45">
        <v>5.0000000000000001E-3</v>
      </c>
      <c r="F34" s="44">
        <f t="shared" si="16"/>
        <v>0</v>
      </c>
      <c r="G34" s="46">
        <v>5.0000000000000001E-3</v>
      </c>
      <c r="H34" s="44">
        <f t="shared" si="17"/>
        <v>0</v>
      </c>
      <c r="I34" s="46">
        <v>5.0000000000000001E-3</v>
      </c>
      <c r="J34" s="44">
        <f t="shared" si="18"/>
        <v>0</v>
      </c>
      <c r="K34" s="46">
        <v>5.0000000000000001E-3</v>
      </c>
      <c r="L34" s="44">
        <f t="shared" si="19"/>
        <v>0</v>
      </c>
      <c r="M34" s="46">
        <v>5.0000000000000001E-3</v>
      </c>
      <c r="N34" s="44">
        <f t="shared" si="20"/>
        <v>0</v>
      </c>
      <c r="O34" s="46">
        <v>5.0000000000000001E-3</v>
      </c>
      <c r="P34" s="44">
        <f t="shared" si="21"/>
        <v>0</v>
      </c>
      <c r="Q34" s="46">
        <v>5.0000000000000001E-3</v>
      </c>
      <c r="R34" s="44">
        <f t="shared" si="22"/>
        <v>0</v>
      </c>
      <c r="S34" s="46">
        <v>5.0000000000000001E-3</v>
      </c>
      <c r="T34" s="44">
        <f t="shared" si="23"/>
        <v>0</v>
      </c>
    </row>
    <row r="35" spans="1:20" s="47" customFormat="1" x14ac:dyDescent="0.2">
      <c r="A35" s="43" t="s">
        <v>28</v>
      </c>
      <c r="B35" s="44">
        <v>6000</v>
      </c>
      <c r="C35" s="45">
        <v>2.5000000000000001E-2</v>
      </c>
      <c r="D35" s="44">
        <f t="shared" si="15"/>
        <v>6150</v>
      </c>
      <c r="E35" s="45">
        <v>7.4999999999999997E-3</v>
      </c>
      <c r="F35" s="44">
        <f t="shared" si="16"/>
        <v>6196.125</v>
      </c>
      <c r="G35" s="46">
        <v>7.4999999999999997E-3</v>
      </c>
      <c r="H35" s="44">
        <f t="shared" si="17"/>
        <v>6242.5959375000002</v>
      </c>
      <c r="I35" s="46">
        <v>7.4999999999999997E-3</v>
      </c>
      <c r="J35" s="44">
        <f t="shared" si="18"/>
        <v>6289.4154070312507</v>
      </c>
      <c r="K35" s="46">
        <v>7.4999999999999997E-3</v>
      </c>
      <c r="L35" s="44">
        <f t="shared" si="19"/>
        <v>6336.5860225839851</v>
      </c>
      <c r="M35" s="46">
        <v>7.4999999999999997E-3</v>
      </c>
      <c r="N35" s="44">
        <f t="shared" si="20"/>
        <v>6384.1104177533653</v>
      </c>
      <c r="O35" s="46">
        <v>7.4999999999999997E-3</v>
      </c>
      <c r="P35" s="44">
        <f t="shared" si="21"/>
        <v>6431.9912458865156</v>
      </c>
      <c r="Q35" s="46">
        <v>7.4999999999999997E-3</v>
      </c>
      <c r="R35" s="44">
        <f t="shared" si="22"/>
        <v>6480.231180230664</v>
      </c>
      <c r="S35" s="46">
        <v>7.4999999999999997E-3</v>
      </c>
      <c r="T35" s="44">
        <f t="shared" si="23"/>
        <v>6528.8329140823944</v>
      </c>
    </row>
    <row r="36" spans="1:20" s="47" customFormat="1" x14ac:dyDescent="0.2">
      <c r="A36" s="43" t="s">
        <v>29</v>
      </c>
      <c r="B36" s="44">
        <v>300</v>
      </c>
      <c r="C36" s="45">
        <v>2.5000000000000001E-2</v>
      </c>
      <c r="D36" s="44">
        <f t="shared" si="15"/>
        <v>307.5</v>
      </c>
      <c r="E36" s="45">
        <v>2.5000000000000001E-3</v>
      </c>
      <c r="F36" s="44">
        <f t="shared" si="16"/>
        <v>308.26875000000001</v>
      </c>
      <c r="G36" s="46">
        <v>2.5000000000000001E-3</v>
      </c>
      <c r="H36" s="44">
        <f t="shared" si="17"/>
        <v>309.03942187500002</v>
      </c>
      <c r="I36" s="46">
        <v>2.5000000000000001E-3</v>
      </c>
      <c r="J36" s="44">
        <f t="shared" si="18"/>
        <v>309.81202042968749</v>
      </c>
      <c r="K36" s="46">
        <v>2.5000000000000001E-3</v>
      </c>
      <c r="L36" s="44">
        <f t="shared" si="19"/>
        <v>310.58655048076173</v>
      </c>
      <c r="M36" s="46">
        <v>2.5000000000000001E-3</v>
      </c>
      <c r="N36" s="44">
        <f t="shared" si="20"/>
        <v>311.36301685696361</v>
      </c>
      <c r="O36" s="46">
        <v>2.5000000000000001E-3</v>
      </c>
      <c r="P36" s="44">
        <f t="shared" si="21"/>
        <v>312.14142439910603</v>
      </c>
      <c r="Q36" s="46">
        <v>2.5000000000000001E-3</v>
      </c>
      <c r="R36" s="44">
        <f t="shared" si="22"/>
        <v>312.92177796010378</v>
      </c>
      <c r="S36" s="46">
        <v>2.5000000000000001E-3</v>
      </c>
      <c r="T36" s="44">
        <f t="shared" si="23"/>
        <v>313.70408240500404</v>
      </c>
    </row>
    <row r="37" spans="1:20" s="47" customFormat="1" x14ac:dyDescent="0.2">
      <c r="A37" s="43" t="s">
        <v>30</v>
      </c>
      <c r="B37" s="44">
        <v>3000</v>
      </c>
      <c r="C37" s="45">
        <v>2.5000000000000001E-2</v>
      </c>
      <c r="D37" s="44">
        <f t="shared" si="15"/>
        <v>3075</v>
      </c>
      <c r="E37" s="45">
        <v>5.0000000000000001E-3</v>
      </c>
      <c r="F37" s="44">
        <f t="shared" si="16"/>
        <v>3090.375</v>
      </c>
      <c r="G37" s="46">
        <v>5.0000000000000001E-3</v>
      </c>
      <c r="H37" s="44">
        <f t="shared" si="17"/>
        <v>3105.8268750000002</v>
      </c>
      <c r="I37" s="46">
        <v>5.0000000000000001E-3</v>
      </c>
      <c r="J37" s="44">
        <f t="shared" si="18"/>
        <v>3121.3560093750002</v>
      </c>
      <c r="K37" s="46">
        <v>5.0000000000000001E-3</v>
      </c>
      <c r="L37" s="44">
        <f t="shared" si="19"/>
        <v>3136.9627894218752</v>
      </c>
      <c r="M37" s="46">
        <v>5.0000000000000001E-3</v>
      </c>
      <c r="N37" s="44">
        <f t="shared" si="20"/>
        <v>3152.6476033689846</v>
      </c>
      <c r="O37" s="46">
        <v>5.0000000000000001E-3</v>
      </c>
      <c r="P37" s="44">
        <f t="shared" si="21"/>
        <v>3168.4108413858294</v>
      </c>
      <c r="Q37" s="46">
        <v>5.0000000000000001E-3</v>
      </c>
      <c r="R37" s="44">
        <f t="shared" si="22"/>
        <v>3184.2528955927587</v>
      </c>
      <c r="S37" s="46">
        <v>5.0000000000000001E-3</v>
      </c>
      <c r="T37" s="44">
        <f t="shared" si="23"/>
        <v>3200.1741600707223</v>
      </c>
    </row>
    <row r="38" spans="1:20" s="47" customFormat="1" x14ac:dyDescent="0.2">
      <c r="A38" s="43" t="s">
        <v>31</v>
      </c>
      <c r="B38" s="44">
        <v>1500</v>
      </c>
      <c r="C38" s="45">
        <v>2.5000000000000001E-2</v>
      </c>
      <c r="D38" s="44">
        <f t="shared" si="15"/>
        <v>1537.5</v>
      </c>
      <c r="E38" s="45">
        <v>1E-3</v>
      </c>
      <c r="F38" s="44">
        <f t="shared" si="16"/>
        <v>1539.0374999999999</v>
      </c>
      <c r="G38" s="46">
        <v>1E-3</v>
      </c>
      <c r="H38" s="44">
        <f t="shared" si="17"/>
        <v>1540.5765374999999</v>
      </c>
      <c r="I38" s="46">
        <v>1E-3</v>
      </c>
      <c r="J38" s="44">
        <f t="shared" si="18"/>
        <v>1542.1171140375</v>
      </c>
      <c r="K38" s="46">
        <v>1E-3</v>
      </c>
      <c r="L38" s="44">
        <f t="shared" si="19"/>
        <v>1543.6592311515374</v>
      </c>
      <c r="M38" s="46">
        <v>1E-3</v>
      </c>
      <c r="N38" s="44">
        <f t="shared" si="20"/>
        <v>1545.202890382689</v>
      </c>
      <c r="O38" s="46">
        <v>1E-3</v>
      </c>
      <c r="P38" s="44">
        <f t="shared" si="21"/>
        <v>1546.7480932730716</v>
      </c>
      <c r="Q38" s="46">
        <v>1E-3</v>
      </c>
      <c r="R38" s="44">
        <f t="shared" si="22"/>
        <v>1548.2948413663446</v>
      </c>
      <c r="S38" s="46">
        <v>1E-3</v>
      </c>
      <c r="T38" s="44">
        <f t="shared" si="23"/>
        <v>1549.843136207711</v>
      </c>
    </row>
    <row r="39" spans="1:20" s="47" customFormat="1" x14ac:dyDescent="0.2">
      <c r="A39" s="43" t="s">
        <v>32</v>
      </c>
      <c r="B39" s="44">
        <v>0</v>
      </c>
      <c r="C39" s="45"/>
      <c r="D39" s="44">
        <v>0</v>
      </c>
      <c r="E39" s="45"/>
      <c r="F39" s="44">
        <v>0</v>
      </c>
      <c r="G39" s="46"/>
      <c r="H39" s="44">
        <v>0</v>
      </c>
      <c r="I39" s="46"/>
      <c r="J39" s="44">
        <v>0</v>
      </c>
      <c r="K39" s="46"/>
      <c r="L39" s="44">
        <v>0</v>
      </c>
      <c r="M39" s="46"/>
      <c r="N39" s="44">
        <v>0</v>
      </c>
      <c r="O39" s="46"/>
      <c r="P39" s="44">
        <v>0</v>
      </c>
      <c r="Q39" s="46"/>
      <c r="R39" s="44">
        <v>0</v>
      </c>
      <c r="S39" s="46"/>
      <c r="T39" s="44">
        <v>0</v>
      </c>
    </row>
    <row r="40" spans="1:20" s="47" customFormat="1" x14ac:dyDescent="0.2">
      <c r="A40" s="43" t="s">
        <v>33</v>
      </c>
      <c r="B40" s="44">
        <v>1000</v>
      </c>
      <c r="C40" s="45">
        <v>0.01</v>
      </c>
      <c r="D40" s="44">
        <f t="shared" si="15"/>
        <v>1010</v>
      </c>
      <c r="E40" s="45">
        <v>0.01</v>
      </c>
      <c r="F40" s="44">
        <f t="shared" si="16"/>
        <v>1020.1</v>
      </c>
      <c r="G40" s="46">
        <v>0.01</v>
      </c>
      <c r="H40" s="44">
        <f t="shared" si="17"/>
        <v>1030.3009999999999</v>
      </c>
      <c r="I40" s="46">
        <v>0.01</v>
      </c>
      <c r="J40" s="44">
        <f t="shared" si="18"/>
        <v>1040.60401</v>
      </c>
      <c r="K40" s="46">
        <v>5.0000000000000001E-3</v>
      </c>
      <c r="L40" s="44">
        <f t="shared" si="19"/>
        <v>1045.8070300500001</v>
      </c>
      <c r="M40" s="46">
        <v>5.0000000000000001E-3</v>
      </c>
      <c r="N40" s="44">
        <f t="shared" si="20"/>
        <v>1051.0360652002501</v>
      </c>
      <c r="O40" s="46">
        <v>5.0000000000000001E-3</v>
      </c>
      <c r="P40" s="44">
        <f t="shared" si="21"/>
        <v>1056.2912455262513</v>
      </c>
      <c r="Q40" s="46">
        <v>5.0000000000000001E-3</v>
      </c>
      <c r="R40" s="44">
        <f t="shared" ref="R40:R47" si="24">SUM(P40*Q40)+P40</f>
        <v>1061.5727017538825</v>
      </c>
      <c r="S40" s="46">
        <v>5.0000000000000001E-3</v>
      </c>
      <c r="T40" s="44">
        <f t="shared" ref="T40:T47" si="25">SUM(R40*S40)+R40</f>
        <v>1066.880565262652</v>
      </c>
    </row>
    <row r="41" spans="1:20" s="47" customFormat="1" x14ac:dyDescent="0.2">
      <c r="A41" s="43" t="s">
        <v>85</v>
      </c>
      <c r="B41" s="44">
        <v>500</v>
      </c>
      <c r="C41" s="45">
        <v>0.01</v>
      </c>
      <c r="D41" s="44">
        <f t="shared" si="15"/>
        <v>505</v>
      </c>
      <c r="E41" s="45">
        <v>0.01</v>
      </c>
      <c r="F41" s="44">
        <f t="shared" si="16"/>
        <v>510.05</v>
      </c>
      <c r="G41" s="46">
        <v>0.01</v>
      </c>
      <c r="H41" s="44">
        <f t="shared" si="17"/>
        <v>515.15049999999997</v>
      </c>
      <c r="I41" s="46">
        <v>0.01</v>
      </c>
      <c r="J41" s="44">
        <f t="shared" si="18"/>
        <v>520.30200500000001</v>
      </c>
      <c r="K41" s="46">
        <v>0.01</v>
      </c>
      <c r="L41" s="44">
        <f t="shared" si="19"/>
        <v>525.50502504999997</v>
      </c>
      <c r="M41" s="46">
        <v>0.01</v>
      </c>
      <c r="N41" s="44">
        <f t="shared" si="20"/>
        <v>530.76007530049992</v>
      </c>
      <c r="O41" s="46">
        <v>0.01</v>
      </c>
      <c r="P41" s="44">
        <f t="shared" si="21"/>
        <v>536.0676760535049</v>
      </c>
      <c r="Q41" s="46">
        <v>0.01</v>
      </c>
      <c r="R41" s="44">
        <f t="shared" si="24"/>
        <v>541.42835281403995</v>
      </c>
      <c r="S41" s="46">
        <v>0.01</v>
      </c>
      <c r="T41" s="44">
        <f t="shared" si="25"/>
        <v>546.8426363421803</v>
      </c>
    </row>
    <row r="42" spans="1:20" s="47" customFormat="1" x14ac:dyDescent="0.2">
      <c r="A42" s="43" t="s">
        <v>86</v>
      </c>
      <c r="B42" s="44">
        <v>0</v>
      </c>
      <c r="C42" s="45">
        <v>0.02</v>
      </c>
      <c r="D42" s="44">
        <f t="shared" si="15"/>
        <v>0</v>
      </c>
      <c r="E42" s="45">
        <v>0.02</v>
      </c>
      <c r="F42" s="44">
        <f t="shared" si="16"/>
        <v>0</v>
      </c>
      <c r="G42" s="46">
        <v>0.02</v>
      </c>
      <c r="H42" s="44">
        <f t="shared" si="17"/>
        <v>0</v>
      </c>
      <c r="I42" s="46">
        <v>0.02</v>
      </c>
      <c r="J42" s="44">
        <f t="shared" si="18"/>
        <v>0</v>
      </c>
      <c r="K42" s="46">
        <v>0.02</v>
      </c>
      <c r="L42" s="44">
        <f t="shared" si="19"/>
        <v>0</v>
      </c>
      <c r="M42" s="46">
        <v>0.02</v>
      </c>
      <c r="N42" s="44">
        <f t="shared" si="20"/>
        <v>0</v>
      </c>
      <c r="O42" s="46">
        <v>0.02</v>
      </c>
      <c r="P42" s="44">
        <f t="shared" si="21"/>
        <v>0</v>
      </c>
      <c r="Q42" s="46">
        <v>0.02</v>
      </c>
      <c r="R42" s="44">
        <f t="shared" si="24"/>
        <v>0</v>
      </c>
      <c r="S42" s="46">
        <v>0.02</v>
      </c>
      <c r="T42" s="44">
        <f t="shared" si="25"/>
        <v>0</v>
      </c>
    </row>
    <row r="43" spans="1:20" s="47" customFormat="1" x14ac:dyDescent="0.2">
      <c r="A43" s="43" t="s">
        <v>87</v>
      </c>
      <c r="B43" s="44">
        <v>840</v>
      </c>
      <c r="C43" s="45">
        <v>0.03</v>
      </c>
      <c r="D43" s="44">
        <f t="shared" si="15"/>
        <v>865.2</v>
      </c>
      <c r="E43" s="45">
        <v>0.03</v>
      </c>
      <c r="F43" s="44">
        <f t="shared" si="16"/>
        <v>891.15600000000006</v>
      </c>
      <c r="G43" s="46">
        <v>0.03</v>
      </c>
      <c r="H43" s="44">
        <f t="shared" si="17"/>
        <v>917.89068000000009</v>
      </c>
      <c r="I43" s="46">
        <v>0.03</v>
      </c>
      <c r="J43" s="44">
        <f t="shared" si="18"/>
        <v>945.42740040000012</v>
      </c>
      <c r="K43" s="46">
        <v>0.03</v>
      </c>
      <c r="L43" s="44">
        <f t="shared" si="19"/>
        <v>973.79022241200016</v>
      </c>
      <c r="M43" s="46">
        <v>0.03</v>
      </c>
      <c r="N43" s="44">
        <f t="shared" si="20"/>
        <v>1003.0039290843602</v>
      </c>
      <c r="O43" s="46">
        <v>0.03</v>
      </c>
      <c r="P43" s="44">
        <f t="shared" si="21"/>
        <v>1033.0940469568909</v>
      </c>
      <c r="Q43" s="46">
        <v>0.03</v>
      </c>
      <c r="R43" s="44">
        <f t="shared" si="24"/>
        <v>1064.0868683655976</v>
      </c>
      <c r="S43" s="46">
        <v>0.03</v>
      </c>
      <c r="T43" s="44">
        <f t="shared" si="25"/>
        <v>1096.0094744165656</v>
      </c>
    </row>
    <row r="44" spans="1:20" s="47" customFormat="1" x14ac:dyDescent="0.2">
      <c r="A44" s="43" t="s">
        <v>88</v>
      </c>
      <c r="B44" s="44">
        <v>720</v>
      </c>
      <c r="C44" s="45">
        <v>5.0000000000000001E-3</v>
      </c>
      <c r="D44" s="44">
        <f t="shared" si="15"/>
        <v>723.6</v>
      </c>
      <c r="E44" s="45">
        <v>5.0000000000000001E-3</v>
      </c>
      <c r="F44" s="44">
        <f t="shared" si="16"/>
        <v>727.21800000000007</v>
      </c>
      <c r="G44" s="46">
        <v>5.0000000000000001E-3</v>
      </c>
      <c r="H44" s="44">
        <f t="shared" si="17"/>
        <v>730.85409000000004</v>
      </c>
      <c r="I44" s="46">
        <v>5.0000000000000001E-3</v>
      </c>
      <c r="J44" s="44">
        <f t="shared" si="18"/>
        <v>734.50836045000005</v>
      </c>
      <c r="K44" s="46">
        <v>5.0000000000000001E-3</v>
      </c>
      <c r="L44" s="44">
        <f t="shared" si="19"/>
        <v>738.18090225225001</v>
      </c>
      <c r="M44" s="46">
        <v>5.0000000000000001E-3</v>
      </c>
      <c r="N44" s="44">
        <f t="shared" si="20"/>
        <v>741.87180676351124</v>
      </c>
      <c r="O44" s="46">
        <v>5.0000000000000001E-3</v>
      </c>
      <c r="P44" s="44">
        <f t="shared" si="21"/>
        <v>745.58116579732882</v>
      </c>
      <c r="Q44" s="46">
        <v>5.0000000000000001E-3</v>
      </c>
      <c r="R44" s="44">
        <f t="shared" si="24"/>
        <v>749.30907162631547</v>
      </c>
      <c r="S44" s="46">
        <v>5.0000000000000001E-3</v>
      </c>
      <c r="T44" s="44">
        <f t="shared" si="25"/>
        <v>753.05561698444706</v>
      </c>
    </row>
    <row r="45" spans="1:20" s="47" customFormat="1" x14ac:dyDescent="0.2">
      <c r="A45" s="43" t="s">
        <v>38</v>
      </c>
      <c r="B45" s="44">
        <v>0</v>
      </c>
      <c r="C45" s="45">
        <v>0.01</v>
      </c>
      <c r="D45" s="44">
        <f t="shared" si="15"/>
        <v>0</v>
      </c>
      <c r="E45" s="45">
        <v>0.01</v>
      </c>
      <c r="F45" s="44">
        <f t="shared" si="16"/>
        <v>0</v>
      </c>
      <c r="G45" s="46">
        <v>0.01</v>
      </c>
      <c r="H45" s="44">
        <f t="shared" si="17"/>
        <v>0</v>
      </c>
      <c r="I45" s="46">
        <v>0.01</v>
      </c>
      <c r="J45" s="44">
        <f t="shared" si="18"/>
        <v>0</v>
      </c>
      <c r="K45" s="46">
        <v>0.01</v>
      </c>
      <c r="L45" s="44">
        <f t="shared" si="19"/>
        <v>0</v>
      </c>
      <c r="M45" s="46">
        <v>0.01</v>
      </c>
      <c r="N45" s="44">
        <f t="shared" si="20"/>
        <v>0</v>
      </c>
      <c r="O45" s="46">
        <v>0.01</v>
      </c>
      <c r="P45" s="44">
        <f t="shared" si="21"/>
        <v>0</v>
      </c>
      <c r="Q45" s="46">
        <v>0.01</v>
      </c>
      <c r="R45" s="44">
        <f t="shared" si="24"/>
        <v>0</v>
      </c>
      <c r="S45" s="46">
        <v>0.01</v>
      </c>
      <c r="T45" s="44">
        <f t="shared" si="25"/>
        <v>0</v>
      </c>
    </row>
    <row r="46" spans="1:20" s="47" customFormat="1" x14ac:dyDescent="0.2">
      <c r="A46" s="43" t="s">
        <v>39</v>
      </c>
      <c r="B46" s="44">
        <v>0</v>
      </c>
      <c r="C46" s="45">
        <v>2.5000000000000001E-3</v>
      </c>
      <c r="D46" s="44">
        <f t="shared" si="15"/>
        <v>0</v>
      </c>
      <c r="E46" s="45">
        <v>2.5000000000000001E-3</v>
      </c>
      <c r="F46" s="44">
        <f t="shared" si="16"/>
        <v>0</v>
      </c>
      <c r="G46" s="46">
        <v>2.5000000000000001E-3</v>
      </c>
      <c r="H46" s="44">
        <f t="shared" si="17"/>
        <v>0</v>
      </c>
      <c r="I46" s="46">
        <v>2.5000000000000001E-3</v>
      </c>
      <c r="J46" s="44">
        <f t="shared" si="18"/>
        <v>0</v>
      </c>
      <c r="K46" s="46">
        <v>2.5000000000000001E-3</v>
      </c>
      <c r="L46" s="44">
        <f t="shared" si="19"/>
        <v>0</v>
      </c>
      <c r="M46" s="46">
        <v>2.5000000000000001E-3</v>
      </c>
      <c r="N46" s="44">
        <f t="shared" si="20"/>
        <v>0</v>
      </c>
      <c r="O46" s="46">
        <v>2.5000000000000001E-3</v>
      </c>
      <c r="P46" s="44">
        <f t="shared" si="21"/>
        <v>0</v>
      </c>
      <c r="Q46" s="46">
        <v>2.5000000000000001E-3</v>
      </c>
      <c r="R46" s="44">
        <f t="shared" si="24"/>
        <v>0</v>
      </c>
      <c r="S46" s="46">
        <v>2.5000000000000001E-3</v>
      </c>
      <c r="T46" s="44">
        <f t="shared" si="25"/>
        <v>0</v>
      </c>
    </row>
    <row r="47" spans="1:20" s="51" customFormat="1" x14ac:dyDescent="0.2">
      <c r="A47" s="49" t="s">
        <v>40</v>
      </c>
      <c r="B47" s="52">
        <v>400</v>
      </c>
      <c r="C47" s="53">
        <v>0</v>
      </c>
      <c r="D47" s="52">
        <f t="shared" si="15"/>
        <v>400</v>
      </c>
      <c r="E47" s="53">
        <v>0</v>
      </c>
      <c r="F47" s="52">
        <f t="shared" si="16"/>
        <v>400</v>
      </c>
      <c r="G47" s="54">
        <v>0</v>
      </c>
      <c r="H47" s="52">
        <f t="shared" si="17"/>
        <v>400</v>
      </c>
      <c r="I47" s="54">
        <v>0</v>
      </c>
      <c r="J47" s="52">
        <f t="shared" si="18"/>
        <v>400</v>
      </c>
      <c r="K47" s="54">
        <v>0</v>
      </c>
      <c r="L47" s="52">
        <f t="shared" si="19"/>
        <v>400</v>
      </c>
      <c r="M47" s="54">
        <v>0</v>
      </c>
      <c r="N47" s="52">
        <f t="shared" si="20"/>
        <v>400</v>
      </c>
      <c r="O47" s="54">
        <v>0</v>
      </c>
      <c r="P47" s="52">
        <f t="shared" si="21"/>
        <v>400</v>
      </c>
      <c r="Q47" s="54">
        <v>0</v>
      </c>
      <c r="R47" s="52">
        <f t="shared" si="24"/>
        <v>400</v>
      </c>
      <c r="S47" s="54">
        <v>0</v>
      </c>
      <c r="T47" s="52">
        <f t="shared" si="25"/>
        <v>400</v>
      </c>
    </row>
    <row r="48" spans="1:20" s="47" customFormat="1" x14ac:dyDescent="0.2">
      <c r="A48" s="43"/>
      <c r="B48" s="44"/>
      <c r="C48" s="45"/>
      <c r="D48" s="44"/>
      <c r="E48" s="45"/>
      <c r="F48" s="48"/>
      <c r="G48" s="46"/>
      <c r="H48" s="48"/>
      <c r="I48" s="46"/>
      <c r="J48" s="48"/>
      <c r="K48" s="46"/>
      <c r="L48" s="48"/>
      <c r="M48" s="46"/>
      <c r="N48" s="48"/>
      <c r="O48" s="46"/>
      <c r="P48" s="48"/>
      <c r="Q48" s="46"/>
      <c r="R48" s="48"/>
      <c r="S48" s="46"/>
      <c r="T48" s="48"/>
    </row>
    <row r="49" spans="1:20" s="42" customFormat="1" x14ac:dyDescent="0.2">
      <c r="A49" s="37" t="s">
        <v>41</v>
      </c>
      <c r="B49" s="38">
        <v>0</v>
      </c>
      <c r="C49" s="38" t="s">
        <v>3</v>
      </c>
      <c r="D49" s="38">
        <v>0</v>
      </c>
      <c r="E49" s="38" t="s">
        <v>3</v>
      </c>
      <c r="F49" s="38">
        <v>0</v>
      </c>
      <c r="G49" s="38" t="s">
        <v>3</v>
      </c>
      <c r="H49" s="38">
        <v>0</v>
      </c>
      <c r="I49" s="38" t="s">
        <v>3</v>
      </c>
      <c r="J49" s="38">
        <v>0</v>
      </c>
      <c r="K49" s="38" t="s">
        <v>3</v>
      </c>
      <c r="L49" s="38">
        <v>0</v>
      </c>
      <c r="M49" s="38" t="s">
        <v>3</v>
      </c>
      <c r="N49" s="38">
        <v>0</v>
      </c>
      <c r="O49" s="38" t="s">
        <v>3</v>
      </c>
      <c r="P49" s="38">
        <v>0</v>
      </c>
      <c r="Q49" s="38" t="s">
        <v>3</v>
      </c>
      <c r="R49" s="38">
        <v>0</v>
      </c>
      <c r="S49" s="38" t="s">
        <v>3</v>
      </c>
      <c r="T49" s="38">
        <v>0</v>
      </c>
    </row>
    <row r="50" spans="1:20" s="42" customFormat="1" x14ac:dyDescent="0.2">
      <c r="A50" s="37" t="s">
        <v>42</v>
      </c>
      <c r="B50" s="38">
        <v>0</v>
      </c>
      <c r="C50" s="39"/>
      <c r="D50" s="38">
        <v>0</v>
      </c>
      <c r="E50" s="39"/>
      <c r="F50" s="38">
        <v>0</v>
      </c>
      <c r="G50" s="39" t="s">
        <v>3</v>
      </c>
      <c r="H50" s="38">
        <v>0</v>
      </c>
      <c r="I50" s="39"/>
      <c r="J50" s="38">
        <v>0</v>
      </c>
      <c r="K50" s="39"/>
      <c r="L50" s="38">
        <v>0</v>
      </c>
      <c r="M50" s="39"/>
      <c r="N50" s="38">
        <v>0</v>
      </c>
      <c r="O50" s="39"/>
      <c r="P50" s="40">
        <v>0</v>
      </c>
      <c r="Q50" s="41"/>
      <c r="R50" s="40">
        <v>0</v>
      </c>
      <c r="S50" s="41"/>
      <c r="T50" s="40">
        <v>0</v>
      </c>
    </row>
    <row r="51" spans="1:20" s="42" customFormat="1" x14ac:dyDescent="0.2">
      <c r="A51" s="37" t="s">
        <v>43</v>
      </c>
      <c r="B51" s="38">
        <v>2900</v>
      </c>
      <c r="C51" s="38"/>
      <c r="D51" s="38">
        <v>2900</v>
      </c>
      <c r="E51" s="38"/>
      <c r="F51" s="38">
        <v>2900</v>
      </c>
      <c r="G51" s="38"/>
      <c r="H51" s="38">
        <v>2900</v>
      </c>
      <c r="I51" s="38"/>
      <c r="J51" s="38">
        <v>2900</v>
      </c>
      <c r="K51" s="38"/>
      <c r="L51" s="38">
        <v>2900</v>
      </c>
      <c r="M51" s="38"/>
      <c r="N51" s="38">
        <v>2900</v>
      </c>
      <c r="O51" s="38"/>
      <c r="P51" s="38">
        <v>2900</v>
      </c>
      <c r="Q51" s="38"/>
      <c r="R51" s="38">
        <v>2900</v>
      </c>
      <c r="S51" s="38"/>
      <c r="T51" s="38">
        <v>2900</v>
      </c>
    </row>
    <row r="52" spans="1:20" s="42" customFormat="1" x14ac:dyDescent="0.2">
      <c r="A52" s="37" t="s">
        <v>44</v>
      </c>
      <c r="B52" s="38">
        <v>0</v>
      </c>
      <c r="C52" s="39"/>
      <c r="D52" s="38">
        <v>0</v>
      </c>
      <c r="E52" s="39"/>
      <c r="F52" s="40">
        <v>0</v>
      </c>
      <c r="G52" s="41"/>
      <c r="H52" s="40">
        <v>0</v>
      </c>
      <c r="I52" s="41"/>
      <c r="J52" s="40">
        <v>0</v>
      </c>
      <c r="K52" s="41"/>
      <c r="L52" s="40">
        <v>0</v>
      </c>
      <c r="M52" s="41"/>
      <c r="N52" s="40">
        <v>0</v>
      </c>
      <c r="O52" s="41"/>
      <c r="P52" s="40">
        <v>0</v>
      </c>
      <c r="Q52" s="41"/>
      <c r="R52" s="40">
        <v>0</v>
      </c>
      <c r="S52" s="41"/>
      <c r="T52" s="40">
        <v>0</v>
      </c>
    </row>
    <row r="53" spans="1:20" s="42" customFormat="1" x14ac:dyDescent="0.2">
      <c r="A53" s="37" t="s">
        <v>45</v>
      </c>
      <c r="B53" s="38">
        <v>0</v>
      </c>
      <c r="C53" s="39"/>
      <c r="D53" s="38">
        <v>0</v>
      </c>
      <c r="E53" s="39"/>
      <c r="F53" s="40">
        <v>0</v>
      </c>
      <c r="G53" s="41"/>
      <c r="H53" s="40">
        <v>0</v>
      </c>
      <c r="I53" s="41"/>
      <c r="J53" s="40">
        <v>0</v>
      </c>
      <c r="K53" s="41"/>
      <c r="L53" s="40">
        <v>0</v>
      </c>
      <c r="M53" s="41"/>
      <c r="N53" s="40">
        <v>0</v>
      </c>
      <c r="O53" s="41"/>
      <c r="P53" s="40">
        <v>0</v>
      </c>
      <c r="Q53" s="41"/>
      <c r="R53" s="40">
        <v>0</v>
      </c>
      <c r="S53" s="41"/>
      <c r="T53" s="40">
        <v>0</v>
      </c>
    </row>
    <row r="54" spans="1:20" s="42" customFormat="1" x14ac:dyDescent="0.2">
      <c r="A54" s="37" t="s">
        <v>46</v>
      </c>
      <c r="B54" s="38">
        <v>0</v>
      </c>
      <c r="C54" s="39"/>
      <c r="D54" s="38">
        <v>0</v>
      </c>
      <c r="E54" s="39"/>
      <c r="F54" s="40">
        <v>0</v>
      </c>
      <c r="G54" s="41"/>
      <c r="H54" s="40">
        <v>0</v>
      </c>
      <c r="I54" s="41"/>
      <c r="J54" s="40">
        <v>0</v>
      </c>
      <c r="K54" s="41"/>
      <c r="L54" s="40">
        <v>0</v>
      </c>
      <c r="M54" s="41"/>
      <c r="N54" s="40">
        <v>0</v>
      </c>
      <c r="O54" s="41"/>
      <c r="P54" s="40">
        <v>0</v>
      </c>
      <c r="Q54" s="41"/>
      <c r="R54" s="40">
        <v>0</v>
      </c>
      <c r="S54" s="41"/>
      <c r="T54" s="40">
        <v>0</v>
      </c>
    </row>
    <row r="55" spans="1:20" s="42" customFormat="1" x14ac:dyDescent="0.2">
      <c r="A55" s="37" t="s">
        <v>47</v>
      </c>
      <c r="B55" s="38">
        <v>0</v>
      </c>
      <c r="C55" s="39"/>
      <c r="D55" s="38">
        <v>0</v>
      </c>
      <c r="E55" s="39"/>
      <c r="F55" s="40">
        <v>0</v>
      </c>
      <c r="G55" s="41"/>
      <c r="H55" s="40">
        <v>0</v>
      </c>
      <c r="I55" s="41"/>
      <c r="J55" s="40">
        <v>0</v>
      </c>
      <c r="K55" s="41"/>
      <c r="L55" s="40">
        <v>0</v>
      </c>
      <c r="M55" s="41"/>
      <c r="N55" s="40">
        <v>0</v>
      </c>
      <c r="O55" s="41"/>
      <c r="P55" s="40">
        <v>0</v>
      </c>
      <c r="Q55" s="41"/>
      <c r="R55" s="40">
        <v>0</v>
      </c>
      <c r="S55" s="41"/>
      <c r="T55" s="40">
        <v>0</v>
      </c>
    </row>
    <row r="56" spans="1:20" s="60" customFormat="1" x14ac:dyDescent="0.2">
      <c r="A56" s="55"/>
      <c r="B56" s="56"/>
      <c r="C56" s="57"/>
      <c r="D56" s="56"/>
      <c r="E56" s="57"/>
      <c r="F56" s="58"/>
      <c r="G56" s="59"/>
      <c r="H56" s="58"/>
      <c r="I56" s="59"/>
      <c r="J56" s="58"/>
      <c r="K56" s="59"/>
      <c r="L56" s="58"/>
      <c r="M56" s="59"/>
      <c r="N56" s="58"/>
      <c r="O56" s="59"/>
      <c r="P56" s="58"/>
      <c r="Q56" s="59"/>
      <c r="R56" s="58"/>
      <c r="S56" s="59"/>
      <c r="T56" s="58"/>
    </row>
    <row r="57" spans="1:20" s="62" customFormat="1" x14ac:dyDescent="0.2">
      <c r="A57" s="17" t="s">
        <v>48</v>
      </c>
      <c r="B57" s="61">
        <f>SUM(B6-B24-B28-B49)</f>
        <v>-18167.911274786064</v>
      </c>
      <c r="C57" s="61" t="s">
        <v>3</v>
      </c>
      <c r="D57" s="61">
        <f t="shared" ref="D57:T57" si="26">SUM(D6-D24-D28-D49)</f>
        <v>-19059.61899665571</v>
      </c>
      <c r="E57" s="61" t="s">
        <v>3</v>
      </c>
      <c r="F57" s="61">
        <f t="shared" si="26"/>
        <v>-19623.021360372084</v>
      </c>
      <c r="G57" s="61" t="s">
        <v>3</v>
      </c>
      <c r="H57" s="61">
        <f t="shared" si="26"/>
        <v>-20207.878570332399</v>
      </c>
      <c r="I57" s="61" t="s">
        <v>3</v>
      </c>
      <c r="J57" s="61">
        <f t="shared" si="26"/>
        <v>-20814.90612316543</v>
      </c>
      <c r="K57" s="61" t="s">
        <v>3</v>
      </c>
      <c r="L57" s="61">
        <f t="shared" si="26"/>
        <v>-21455.71552177698</v>
      </c>
      <c r="M57" s="61" t="s">
        <v>3</v>
      </c>
      <c r="N57" s="61">
        <f t="shared" si="26"/>
        <v>-22120.676703444402</v>
      </c>
      <c r="O57" s="61" t="s">
        <v>3</v>
      </c>
      <c r="P57" s="61">
        <f t="shared" si="26"/>
        <v>-22810.586174767795</v>
      </c>
      <c r="Q57" s="61" t="s">
        <v>3</v>
      </c>
      <c r="R57" s="61">
        <f t="shared" si="26"/>
        <v>-23526.264425534409</v>
      </c>
      <c r="S57" s="61" t="s">
        <v>3</v>
      </c>
      <c r="T57" s="61">
        <f t="shared" si="26"/>
        <v>-24268.556612113854</v>
      </c>
    </row>
    <row r="58" spans="1:20" x14ac:dyDescent="0.2">
      <c r="A58" s="11"/>
      <c r="B58" s="63"/>
      <c r="C58" s="9"/>
      <c r="F58" s="64"/>
      <c r="H58" s="64"/>
      <c r="J58" s="64"/>
      <c r="L58" s="64"/>
      <c r="N58" s="64"/>
      <c r="P58" s="64"/>
      <c r="R58" s="64"/>
      <c r="T58" s="64"/>
    </row>
    <row r="59" spans="1:20" s="60" customFormat="1" x14ac:dyDescent="0.2">
      <c r="A59" s="55" t="s">
        <v>49</v>
      </c>
      <c r="B59" s="56">
        <f t="shared" ref="B59:L59" si="27">SUM(B60:B61)</f>
        <v>0</v>
      </c>
      <c r="C59" s="57"/>
      <c r="D59" s="56">
        <f t="shared" si="27"/>
        <v>0</v>
      </c>
      <c r="E59" s="57"/>
      <c r="F59" s="56">
        <f t="shared" si="27"/>
        <v>0</v>
      </c>
      <c r="G59" s="57"/>
      <c r="H59" s="56">
        <f t="shared" si="27"/>
        <v>0</v>
      </c>
      <c r="I59" s="57"/>
      <c r="J59" s="56">
        <f t="shared" si="27"/>
        <v>0</v>
      </c>
      <c r="K59" s="57"/>
      <c r="L59" s="56">
        <f t="shared" si="27"/>
        <v>0</v>
      </c>
      <c r="M59" s="57"/>
      <c r="N59" s="56">
        <v>0</v>
      </c>
      <c r="O59" s="57"/>
      <c r="P59" s="56">
        <f>SUM(P60:P61)</f>
        <v>0</v>
      </c>
      <c r="Q59" s="57"/>
      <c r="R59" s="56">
        <f>SUM(R60:R61)</f>
        <v>0</v>
      </c>
      <c r="S59" s="57"/>
      <c r="T59" s="56">
        <f>SUM(T60:T61)</f>
        <v>0</v>
      </c>
    </row>
    <row r="60" spans="1:20" x14ac:dyDescent="0.2">
      <c r="A60" s="65" t="s">
        <v>50</v>
      </c>
      <c r="B60" s="13">
        <v>0</v>
      </c>
      <c r="D60" s="13">
        <v>0</v>
      </c>
      <c r="F60" s="64">
        <v>0</v>
      </c>
      <c r="H60" s="64">
        <v>0</v>
      </c>
      <c r="J60" s="64">
        <v>0</v>
      </c>
      <c r="L60" s="64">
        <v>0</v>
      </c>
      <c r="N60" s="64">
        <v>0</v>
      </c>
      <c r="P60" s="64">
        <v>0</v>
      </c>
      <c r="R60" s="64">
        <v>0</v>
      </c>
      <c r="T60" s="64">
        <v>0</v>
      </c>
    </row>
    <row r="61" spans="1:20" x14ac:dyDescent="0.2">
      <c r="A61" s="65" t="s">
        <v>51</v>
      </c>
      <c r="B61" s="13">
        <v>0</v>
      </c>
      <c r="D61" s="13">
        <v>0</v>
      </c>
      <c r="F61" s="64">
        <v>0</v>
      </c>
      <c r="H61" s="64">
        <v>0</v>
      </c>
      <c r="J61" s="64">
        <v>0</v>
      </c>
      <c r="L61" s="64">
        <v>0</v>
      </c>
      <c r="N61" s="64">
        <v>0</v>
      </c>
      <c r="P61" s="64">
        <v>0</v>
      </c>
      <c r="R61" s="64">
        <v>0</v>
      </c>
      <c r="T61" s="64">
        <v>0</v>
      </c>
    </row>
    <row r="62" spans="1:20" s="42" customFormat="1" x14ac:dyDescent="0.2">
      <c r="A62" s="37" t="s">
        <v>52</v>
      </c>
      <c r="B62" s="38">
        <v>0</v>
      </c>
      <c r="C62" s="39"/>
      <c r="D62" s="38">
        <v>0</v>
      </c>
      <c r="E62" s="39"/>
      <c r="F62" s="38">
        <v>0</v>
      </c>
      <c r="G62" s="39"/>
      <c r="H62" s="38">
        <v>0</v>
      </c>
      <c r="I62" s="39"/>
      <c r="J62" s="38">
        <v>0</v>
      </c>
      <c r="K62" s="39"/>
      <c r="L62" s="38">
        <v>0</v>
      </c>
      <c r="M62" s="39"/>
      <c r="N62" s="38">
        <v>0</v>
      </c>
      <c r="O62" s="39"/>
      <c r="P62" s="38">
        <v>0</v>
      </c>
      <c r="Q62" s="39"/>
      <c r="R62" s="38">
        <v>0</v>
      </c>
      <c r="S62" s="39"/>
      <c r="T62" s="38">
        <v>0</v>
      </c>
    </row>
    <row r="63" spans="1:20" s="47" customFormat="1" x14ac:dyDescent="0.2">
      <c r="A63" s="43" t="s">
        <v>53</v>
      </c>
      <c r="B63" s="44">
        <v>0</v>
      </c>
      <c r="C63" s="45"/>
      <c r="D63" s="44">
        <v>0</v>
      </c>
      <c r="E63" s="45"/>
      <c r="F63" s="48">
        <v>0</v>
      </c>
      <c r="G63" s="46"/>
      <c r="H63" s="48">
        <v>0</v>
      </c>
      <c r="I63" s="46"/>
      <c r="J63" s="48">
        <v>0</v>
      </c>
      <c r="K63" s="46"/>
      <c r="L63" s="48">
        <v>0</v>
      </c>
      <c r="M63" s="46"/>
      <c r="N63" s="48">
        <v>0</v>
      </c>
      <c r="O63" s="46"/>
      <c r="P63" s="48">
        <v>0</v>
      </c>
      <c r="Q63" s="46"/>
      <c r="R63" s="48">
        <v>0</v>
      </c>
      <c r="S63" s="46"/>
      <c r="T63" s="48">
        <v>0</v>
      </c>
    </row>
    <row r="64" spans="1:20" s="60" customFormat="1" x14ac:dyDescent="0.2">
      <c r="A64" s="55" t="s">
        <v>54</v>
      </c>
      <c r="B64" s="56">
        <v>0</v>
      </c>
      <c r="C64" s="57"/>
      <c r="D64" s="56">
        <v>0</v>
      </c>
      <c r="E64" s="57"/>
      <c r="F64" s="58">
        <v>0</v>
      </c>
      <c r="G64" s="59"/>
      <c r="H64" s="58">
        <v>0</v>
      </c>
      <c r="I64" s="59"/>
      <c r="J64" s="58">
        <v>0</v>
      </c>
      <c r="K64" s="59"/>
      <c r="L64" s="58">
        <v>0</v>
      </c>
      <c r="M64" s="59"/>
      <c r="N64" s="58">
        <v>0</v>
      </c>
      <c r="O64" s="59"/>
      <c r="P64" s="58">
        <v>0</v>
      </c>
      <c r="Q64" s="59"/>
      <c r="R64" s="58">
        <v>0</v>
      </c>
      <c r="S64" s="59"/>
      <c r="T64" s="58">
        <v>0</v>
      </c>
    </row>
    <row r="65" spans="1:30" s="60" customFormat="1" x14ac:dyDescent="0.2">
      <c r="A65" s="55" t="s">
        <v>55</v>
      </c>
      <c r="B65" s="56">
        <v>0</v>
      </c>
      <c r="C65" s="57"/>
      <c r="D65" s="56">
        <v>0</v>
      </c>
      <c r="E65" s="57"/>
      <c r="F65" s="58">
        <v>0</v>
      </c>
      <c r="G65" s="59"/>
      <c r="H65" s="58">
        <v>0</v>
      </c>
      <c r="I65" s="59"/>
      <c r="J65" s="58">
        <v>0</v>
      </c>
      <c r="K65" s="59"/>
      <c r="L65" s="58">
        <v>0</v>
      </c>
      <c r="M65" s="59"/>
      <c r="N65" s="58">
        <v>0</v>
      </c>
      <c r="O65" s="59"/>
      <c r="P65" s="58">
        <v>0</v>
      </c>
      <c r="Q65" s="59"/>
      <c r="R65" s="58">
        <v>0</v>
      </c>
      <c r="S65" s="59"/>
      <c r="T65" s="58">
        <v>0</v>
      </c>
    </row>
    <row r="66" spans="1:30" s="60" customFormat="1" x14ac:dyDescent="0.2">
      <c r="A66" s="55" t="s">
        <v>56</v>
      </c>
      <c r="B66" s="56">
        <v>0</v>
      </c>
      <c r="C66" s="57"/>
      <c r="D66" s="56">
        <v>0</v>
      </c>
      <c r="E66" s="57"/>
      <c r="F66" s="58">
        <v>0</v>
      </c>
      <c r="G66" s="59"/>
      <c r="H66" s="58">
        <v>0</v>
      </c>
      <c r="I66" s="59"/>
      <c r="J66" s="58">
        <v>0</v>
      </c>
      <c r="K66" s="59"/>
      <c r="L66" s="58">
        <v>0</v>
      </c>
      <c r="M66" s="59"/>
      <c r="N66" s="58">
        <v>0</v>
      </c>
      <c r="O66" s="59"/>
      <c r="P66" s="58">
        <v>0</v>
      </c>
      <c r="Q66" s="59"/>
      <c r="R66" s="58">
        <v>0</v>
      </c>
      <c r="S66" s="59"/>
      <c r="T66" s="58">
        <v>0</v>
      </c>
    </row>
    <row r="67" spans="1:30" s="60" customFormat="1" x14ac:dyDescent="0.2">
      <c r="A67" s="60" t="s">
        <v>57</v>
      </c>
      <c r="B67" s="56">
        <v>0</v>
      </c>
      <c r="C67" s="57"/>
      <c r="D67" s="56">
        <v>0</v>
      </c>
      <c r="E67" s="57"/>
      <c r="F67" s="58">
        <v>0</v>
      </c>
      <c r="G67" s="59"/>
      <c r="H67" s="58">
        <v>0</v>
      </c>
      <c r="I67" s="59"/>
      <c r="J67" s="58">
        <v>0</v>
      </c>
      <c r="K67" s="59"/>
      <c r="L67" s="58">
        <v>0</v>
      </c>
      <c r="M67" s="59"/>
      <c r="N67" s="58">
        <v>0</v>
      </c>
      <c r="O67" s="59"/>
      <c r="P67" s="58">
        <v>0</v>
      </c>
      <c r="Q67" s="59"/>
      <c r="R67" s="58">
        <v>0</v>
      </c>
      <c r="S67" s="59"/>
      <c r="T67" s="58">
        <v>0</v>
      </c>
    </row>
    <row r="68" spans="1:30" s="60" customFormat="1" x14ac:dyDescent="0.2">
      <c r="B68" s="56"/>
      <c r="C68" s="57"/>
      <c r="D68" s="56"/>
      <c r="E68" s="57"/>
      <c r="F68" s="58"/>
      <c r="G68" s="59"/>
      <c r="H68" s="58"/>
      <c r="I68" s="59"/>
      <c r="J68" s="58"/>
      <c r="K68" s="59"/>
      <c r="L68" s="58"/>
      <c r="M68" s="59"/>
      <c r="N68" s="58"/>
      <c r="O68" s="59"/>
      <c r="P68" s="58"/>
      <c r="Q68" s="59"/>
      <c r="R68" s="58"/>
      <c r="S68" s="59"/>
      <c r="T68" s="58"/>
    </row>
    <row r="69" spans="1:30" s="62" customFormat="1" x14ac:dyDescent="0.2">
      <c r="A69" s="17" t="s">
        <v>58</v>
      </c>
      <c r="B69" s="61">
        <f t="shared" ref="B69:P69" si="28">SUM(B59+B62+B64+B65+B66+B67)</f>
        <v>0</v>
      </c>
      <c r="C69" s="19"/>
      <c r="D69" s="61">
        <f t="shared" si="28"/>
        <v>0</v>
      </c>
      <c r="E69" s="19"/>
      <c r="F69" s="61">
        <f t="shared" si="28"/>
        <v>0</v>
      </c>
      <c r="G69" s="19"/>
      <c r="H69" s="61">
        <f t="shared" si="28"/>
        <v>0</v>
      </c>
      <c r="I69" s="19"/>
      <c r="J69" s="61">
        <f t="shared" si="28"/>
        <v>0</v>
      </c>
      <c r="K69" s="19"/>
      <c r="L69" s="61">
        <f t="shared" si="28"/>
        <v>0</v>
      </c>
      <c r="M69" s="19"/>
      <c r="N69" s="61">
        <f t="shared" si="28"/>
        <v>0</v>
      </c>
      <c r="O69" s="19"/>
      <c r="P69" s="61">
        <f t="shared" si="28"/>
        <v>0</v>
      </c>
      <c r="Q69" s="19"/>
      <c r="R69" s="61">
        <f t="shared" ref="R69" si="29">SUM(R59+R62+R64+R65+R66+R67)</f>
        <v>0</v>
      </c>
      <c r="S69" s="19"/>
      <c r="T69" s="61">
        <f t="shared" ref="T69" si="30">SUM(T59+T62+T64+T65+T66+T67)</f>
        <v>0</v>
      </c>
    </row>
    <row r="70" spans="1:30" s="62" customFormat="1" x14ac:dyDescent="0.2">
      <c r="A70" s="17"/>
      <c r="B70" s="61"/>
      <c r="C70" s="19"/>
      <c r="D70" s="61"/>
      <c r="E70" s="19"/>
      <c r="F70" s="61"/>
      <c r="G70" s="19"/>
      <c r="H70" s="61"/>
      <c r="I70" s="19"/>
      <c r="J70" s="61"/>
      <c r="K70" s="19"/>
      <c r="L70" s="61"/>
      <c r="M70" s="19"/>
      <c r="N70" s="61"/>
      <c r="O70" s="19"/>
      <c r="P70" s="61"/>
      <c r="Q70" s="19"/>
      <c r="R70" s="61"/>
      <c r="S70" s="19"/>
      <c r="T70" s="61"/>
    </row>
    <row r="71" spans="1:30" s="62" customFormat="1" x14ac:dyDescent="0.2">
      <c r="A71" s="17" t="s">
        <v>115</v>
      </c>
      <c r="B71" s="61">
        <f>B97*0.2</f>
        <v>22841.979854957215</v>
      </c>
      <c r="C71" s="19">
        <v>2.5000000000000001E-2</v>
      </c>
      <c r="D71" s="61">
        <f>B71+(B71*C71)</f>
        <v>23413.029351331144</v>
      </c>
      <c r="E71" s="19">
        <v>2.5000000000000001E-2</v>
      </c>
      <c r="F71" s="61">
        <f t="shared" ref="F71:T71" si="31">D71+(D71*E71)</f>
        <v>23998.355085114425</v>
      </c>
      <c r="G71" s="19">
        <v>2.5000000000000001E-2</v>
      </c>
      <c r="H71" s="61">
        <f t="shared" si="31"/>
        <v>24598.313962242286</v>
      </c>
      <c r="I71" s="19">
        <v>2.5000000000000001E-2</v>
      </c>
      <c r="J71" s="61">
        <f t="shared" si="31"/>
        <v>25213.271811298342</v>
      </c>
      <c r="K71" s="19">
        <v>2.5000000000000001E-2</v>
      </c>
      <c r="L71" s="61">
        <f t="shared" si="31"/>
        <v>25843.6036065808</v>
      </c>
      <c r="M71" s="19">
        <v>2.5000000000000001E-2</v>
      </c>
      <c r="N71" s="61">
        <f t="shared" si="31"/>
        <v>26489.693696745322</v>
      </c>
      <c r="O71" s="19">
        <v>2.5000000000000001E-2</v>
      </c>
      <c r="P71" s="61">
        <f t="shared" si="31"/>
        <v>27151.936039163957</v>
      </c>
      <c r="Q71" s="19">
        <v>2.5000000000000001E-2</v>
      </c>
      <c r="R71" s="61">
        <f t="shared" si="31"/>
        <v>27830.734440143056</v>
      </c>
      <c r="S71" s="19">
        <v>2.5000000000000001E-2</v>
      </c>
      <c r="T71" s="61">
        <f t="shared" si="31"/>
        <v>28526.502801146635</v>
      </c>
    </row>
    <row r="72" spans="1:30" x14ac:dyDescent="0.2">
      <c r="A72" s="11"/>
      <c r="B72" s="63"/>
      <c r="C72" s="9"/>
      <c r="F72" s="64"/>
      <c r="H72" s="64"/>
      <c r="J72" s="64"/>
      <c r="L72" s="64"/>
      <c r="N72" s="64"/>
      <c r="P72" s="64"/>
      <c r="R72" s="64"/>
      <c r="T72" s="64"/>
    </row>
    <row r="73" spans="1:30" s="62" customFormat="1" x14ac:dyDescent="0.2">
      <c r="A73" s="17" t="s">
        <v>59</v>
      </c>
      <c r="B73" s="61">
        <f>SUM(B57+B69)-B71</f>
        <v>-41009.891129743279</v>
      </c>
      <c r="C73" s="19"/>
      <c r="D73" s="61">
        <f t="shared" ref="D73:P73" si="32">SUM(D57+D69)</f>
        <v>-19059.61899665571</v>
      </c>
      <c r="E73" s="19"/>
      <c r="F73" s="61">
        <f t="shared" si="32"/>
        <v>-19623.021360372084</v>
      </c>
      <c r="G73" s="19"/>
      <c r="H73" s="61">
        <f t="shared" si="32"/>
        <v>-20207.878570332399</v>
      </c>
      <c r="I73" s="19"/>
      <c r="J73" s="61">
        <f t="shared" si="32"/>
        <v>-20814.90612316543</v>
      </c>
      <c r="K73" s="19"/>
      <c r="L73" s="61">
        <f t="shared" si="32"/>
        <v>-21455.71552177698</v>
      </c>
      <c r="M73" s="19"/>
      <c r="N73" s="61">
        <f t="shared" si="32"/>
        <v>-22120.676703444402</v>
      </c>
      <c r="O73" s="19"/>
      <c r="P73" s="61">
        <f t="shared" si="32"/>
        <v>-22810.586174767795</v>
      </c>
      <c r="Q73" s="19"/>
      <c r="R73" s="61">
        <f t="shared" ref="R73" si="33">SUM(R57+R69)</f>
        <v>-23526.264425534409</v>
      </c>
      <c r="S73" s="19"/>
      <c r="T73" s="61">
        <f t="shared" ref="T73" si="34">SUM(T57+T69)</f>
        <v>-24268.556612113854</v>
      </c>
    </row>
    <row r="74" spans="1:30" s="69" customFormat="1" x14ac:dyDescent="0.2">
      <c r="A74" s="66" t="s">
        <v>60</v>
      </c>
      <c r="B74" s="67">
        <v>0</v>
      </c>
      <c r="C74" s="67" t="s">
        <v>3</v>
      </c>
      <c r="D74" s="67">
        <v>0</v>
      </c>
      <c r="E74" s="67" t="s">
        <v>3</v>
      </c>
      <c r="F74" s="67">
        <v>0</v>
      </c>
      <c r="G74" s="67" t="s">
        <v>3</v>
      </c>
      <c r="H74" s="67">
        <v>0</v>
      </c>
      <c r="I74" s="67" t="s">
        <v>3</v>
      </c>
      <c r="J74" s="67">
        <v>0</v>
      </c>
      <c r="K74" s="67" t="s">
        <v>3</v>
      </c>
      <c r="L74" s="67">
        <v>0</v>
      </c>
      <c r="M74" s="67" t="s">
        <v>3</v>
      </c>
      <c r="N74" s="67">
        <v>0</v>
      </c>
      <c r="O74" s="67" t="s">
        <v>3</v>
      </c>
      <c r="P74" s="67">
        <v>0</v>
      </c>
      <c r="Q74" s="68"/>
      <c r="R74" s="67">
        <v>0</v>
      </c>
      <c r="S74" s="68"/>
      <c r="T74" s="67">
        <v>0</v>
      </c>
    </row>
    <row r="75" spans="1:30" s="69" customFormat="1" x14ac:dyDescent="0.2">
      <c r="A75" s="70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8"/>
      <c r="R75" s="67"/>
      <c r="S75" s="68"/>
      <c r="T75" s="67"/>
    </row>
    <row r="76" spans="1:30" s="62" customFormat="1" x14ac:dyDescent="0.2">
      <c r="A76" s="17" t="s">
        <v>61</v>
      </c>
      <c r="B76" s="61">
        <f>SUM(B73-B74)</f>
        <v>-41009.891129743279</v>
      </c>
      <c r="C76" s="61" t="s">
        <v>3</v>
      </c>
      <c r="D76" s="61">
        <f>SUM(D73-D74)</f>
        <v>-19059.61899665571</v>
      </c>
      <c r="E76" s="61" t="s">
        <v>3</v>
      </c>
      <c r="F76" s="61">
        <f>SUM(F73-F74)</f>
        <v>-19623.021360372084</v>
      </c>
      <c r="G76" s="61" t="s">
        <v>3</v>
      </c>
      <c r="H76" s="61">
        <f>SUM(H73-H74)</f>
        <v>-20207.878570332399</v>
      </c>
      <c r="I76" s="61" t="s">
        <v>3</v>
      </c>
      <c r="J76" s="61">
        <f>SUM(J73-J74)</f>
        <v>-20814.90612316543</v>
      </c>
      <c r="K76" s="61" t="s">
        <v>3</v>
      </c>
      <c r="L76" s="61">
        <f>SUM(L73-L74)</f>
        <v>-21455.71552177698</v>
      </c>
      <c r="M76" s="61" t="s">
        <v>3</v>
      </c>
      <c r="N76" s="61">
        <f>SUM(N73-N74)</f>
        <v>-22120.676703444402</v>
      </c>
      <c r="O76" s="61" t="s">
        <v>3</v>
      </c>
      <c r="P76" s="61">
        <f>SUM(P73-P74)</f>
        <v>-22810.586174767795</v>
      </c>
      <c r="Q76" s="19"/>
      <c r="R76" s="61">
        <f>SUM(R73-R74)</f>
        <v>-23526.264425534409</v>
      </c>
      <c r="S76" s="19"/>
      <c r="T76" s="61">
        <f>SUM(T73-T74)</f>
        <v>-24268.556612113854</v>
      </c>
    </row>
    <row r="77" spans="1:30" s="72" customFormat="1" x14ac:dyDescent="0.2">
      <c r="A77" s="66" t="s">
        <v>62</v>
      </c>
      <c r="B77" s="71">
        <v>0</v>
      </c>
      <c r="C77" s="71" t="s">
        <v>3</v>
      </c>
      <c r="D77" s="71">
        <v>0</v>
      </c>
      <c r="E77" s="71" t="s">
        <v>3</v>
      </c>
      <c r="F77" s="71">
        <v>0</v>
      </c>
      <c r="G77" s="71" t="s">
        <v>3</v>
      </c>
      <c r="H77" s="71">
        <v>0</v>
      </c>
      <c r="I77" s="71" t="s">
        <v>3</v>
      </c>
      <c r="J77" s="71">
        <v>0</v>
      </c>
      <c r="K77" s="71" t="s">
        <v>3</v>
      </c>
      <c r="L77" s="71">
        <v>0</v>
      </c>
      <c r="M77" s="71" t="s">
        <v>3</v>
      </c>
      <c r="N77" s="71">
        <v>0</v>
      </c>
      <c r="O77" s="71" t="s">
        <v>3</v>
      </c>
      <c r="P77" s="71">
        <v>0</v>
      </c>
      <c r="Q77" s="71" t="s">
        <v>3</v>
      </c>
      <c r="R77" s="71">
        <v>0</v>
      </c>
      <c r="S77" s="71" t="s">
        <v>3</v>
      </c>
      <c r="T77" s="71">
        <v>0</v>
      </c>
    </row>
    <row r="78" spans="1:30" s="47" customFormat="1" x14ac:dyDescent="0.2">
      <c r="A78" s="49" t="s">
        <v>63</v>
      </c>
      <c r="B78" s="52">
        <v>0</v>
      </c>
      <c r="C78" s="52" t="s">
        <v>3</v>
      </c>
      <c r="D78" s="52">
        <v>0</v>
      </c>
      <c r="E78" s="52" t="s">
        <v>3</v>
      </c>
      <c r="F78" s="52">
        <v>0</v>
      </c>
      <c r="G78" s="52" t="s">
        <v>3</v>
      </c>
      <c r="H78" s="52">
        <v>0</v>
      </c>
      <c r="I78" s="52" t="s">
        <v>3</v>
      </c>
      <c r="J78" s="52">
        <v>0</v>
      </c>
      <c r="K78" s="52" t="s">
        <v>3</v>
      </c>
      <c r="L78" s="52">
        <f>SUM(L74+L77)</f>
        <v>0</v>
      </c>
      <c r="M78" s="52" t="s">
        <v>3</v>
      </c>
      <c r="N78" s="52">
        <f>SUM(N74+N77)</f>
        <v>0</v>
      </c>
      <c r="O78" s="52" t="s">
        <v>3</v>
      </c>
      <c r="P78" s="52">
        <f>SUM(P74+P77)</f>
        <v>0</v>
      </c>
      <c r="Q78" s="46"/>
      <c r="R78" s="52">
        <f>SUM(R74+R77)</f>
        <v>0</v>
      </c>
      <c r="S78" s="46"/>
      <c r="T78" s="52">
        <f>SUM(T74+T77)</f>
        <v>0</v>
      </c>
      <c r="V78" s="46"/>
      <c r="X78" s="46"/>
      <c r="Z78" s="46"/>
      <c r="AB78" s="46"/>
      <c r="AD78" s="46"/>
    </row>
    <row r="79" spans="1:30" s="47" customFormat="1" x14ac:dyDescent="0.2">
      <c r="A79" s="49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6"/>
      <c r="R79" s="52"/>
      <c r="S79" s="46"/>
      <c r="T79" s="52"/>
      <c r="V79" s="46"/>
      <c r="X79" s="46"/>
      <c r="Z79" s="46"/>
      <c r="AB79" s="46"/>
      <c r="AD79" s="46"/>
    </row>
    <row r="80" spans="1:30" s="22" customFormat="1" x14ac:dyDescent="0.2">
      <c r="A80" s="17" t="s">
        <v>64</v>
      </c>
      <c r="B80" s="61">
        <f>SUM(B73-B78)</f>
        <v>-41009.891129743279</v>
      </c>
      <c r="C80" s="61" t="s">
        <v>3</v>
      </c>
      <c r="D80" s="61">
        <f>SUM(D73-D77)</f>
        <v>-19059.61899665571</v>
      </c>
      <c r="E80" s="61" t="s">
        <v>3</v>
      </c>
      <c r="F80" s="61">
        <f>SUM(F73-F77)</f>
        <v>-19623.021360372084</v>
      </c>
      <c r="G80" s="61" t="s">
        <v>3</v>
      </c>
      <c r="H80" s="61">
        <f>SUM(H73-H77)</f>
        <v>-20207.878570332399</v>
      </c>
      <c r="I80" s="61" t="s">
        <v>3</v>
      </c>
      <c r="J80" s="61">
        <f>SUM(J73-J77)</f>
        <v>-20814.90612316543</v>
      </c>
      <c r="K80" s="61" t="s">
        <v>3</v>
      </c>
      <c r="L80" s="61">
        <f>SUM(L73-L77)</f>
        <v>-21455.71552177698</v>
      </c>
      <c r="M80" s="61" t="s">
        <v>3</v>
      </c>
      <c r="N80" s="61">
        <f>SUM(N73-N77)</f>
        <v>-22120.676703444402</v>
      </c>
      <c r="O80" s="61" t="s">
        <v>3</v>
      </c>
      <c r="P80" s="61">
        <f>SUM(P73-P77)</f>
        <v>-22810.586174767795</v>
      </c>
      <c r="Q80" s="61" t="s">
        <v>3</v>
      </c>
      <c r="R80" s="61">
        <f>SUM(R73-R77)</f>
        <v>-23526.264425534409</v>
      </c>
      <c r="S80" s="61" t="s">
        <v>3</v>
      </c>
      <c r="T80" s="61">
        <f>SUM(T73-T77)</f>
        <v>-24268.556612113854</v>
      </c>
    </row>
    <row r="81" spans="1:30" s="42" customFormat="1" ht="12" customHeight="1" x14ac:dyDescent="0.2">
      <c r="A81" s="37" t="s">
        <v>65</v>
      </c>
      <c r="B81" s="52">
        <v>0</v>
      </c>
      <c r="C81" s="52" t="s">
        <v>3</v>
      </c>
      <c r="D81" s="52">
        <v>0</v>
      </c>
      <c r="E81" s="52" t="s">
        <v>3</v>
      </c>
      <c r="F81" s="52">
        <v>0</v>
      </c>
      <c r="G81" s="52" t="s">
        <v>3</v>
      </c>
      <c r="H81" s="52">
        <v>0</v>
      </c>
      <c r="I81" s="52" t="s">
        <v>3</v>
      </c>
      <c r="J81" s="52">
        <v>0</v>
      </c>
      <c r="K81" s="52" t="s">
        <v>3</v>
      </c>
      <c r="L81" s="52">
        <v>0</v>
      </c>
      <c r="M81" s="52" t="s">
        <v>3</v>
      </c>
      <c r="N81" s="52">
        <v>0</v>
      </c>
      <c r="O81" s="52" t="s">
        <v>3</v>
      </c>
      <c r="P81" s="52">
        <v>0</v>
      </c>
      <c r="Q81" s="52" t="s">
        <v>3</v>
      </c>
      <c r="R81" s="52">
        <v>0</v>
      </c>
      <c r="S81" s="52" t="s">
        <v>3</v>
      </c>
      <c r="T81" s="52">
        <v>0</v>
      </c>
      <c r="U81" s="52" t="s">
        <v>3</v>
      </c>
      <c r="V81" s="42" t="s">
        <v>3</v>
      </c>
    </row>
    <row r="82" spans="1:30" s="60" customFormat="1" x14ac:dyDescent="0.2">
      <c r="A82" s="55"/>
      <c r="B82" s="56"/>
      <c r="C82" s="57"/>
      <c r="D82" s="56"/>
      <c r="E82" s="57" t="s">
        <v>3</v>
      </c>
      <c r="F82" s="58"/>
      <c r="G82" s="59"/>
      <c r="H82" s="58"/>
      <c r="I82" s="59" t="s">
        <v>3</v>
      </c>
      <c r="J82" s="58"/>
      <c r="K82" s="59" t="s">
        <v>3</v>
      </c>
      <c r="L82" s="58"/>
      <c r="M82" s="59" t="s">
        <v>3</v>
      </c>
      <c r="N82" s="58"/>
      <c r="O82" s="59" t="s">
        <v>3</v>
      </c>
      <c r="P82" s="58"/>
      <c r="Q82" s="59"/>
      <c r="R82" s="58"/>
      <c r="S82" s="59"/>
      <c r="T82" s="58"/>
    </row>
    <row r="83" spans="1:30" s="22" customFormat="1" x14ac:dyDescent="0.2">
      <c r="A83" s="17" t="s">
        <v>66</v>
      </c>
      <c r="B83" s="61">
        <f>SUM(B80-B81)</f>
        <v>-41009.891129743279</v>
      </c>
      <c r="C83" s="61" t="s">
        <v>3</v>
      </c>
      <c r="D83" s="61">
        <f>SUM(D80-D81)</f>
        <v>-19059.61899665571</v>
      </c>
      <c r="E83" s="61" t="s">
        <v>3</v>
      </c>
      <c r="F83" s="61">
        <f>SUM(F80-F81)</f>
        <v>-19623.021360372084</v>
      </c>
      <c r="G83" s="61" t="s">
        <v>3</v>
      </c>
      <c r="H83" s="61">
        <f>SUM(H80-H81)</f>
        <v>-20207.878570332399</v>
      </c>
      <c r="I83" s="61" t="s">
        <v>3</v>
      </c>
      <c r="J83" s="61">
        <f>SUM(J80-J81)</f>
        <v>-20814.90612316543</v>
      </c>
      <c r="K83" s="61" t="s">
        <v>3</v>
      </c>
      <c r="L83" s="61">
        <f>SUM(L80-L81)</f>
        <v>-21455.71552177698</v>
      </c>
      <c r="M83" s="61" t="s">
        <v>3</v>
      </c>
      <c r="N83" s="61">
        <f>SUM(N80-N81)</f>
        <v>-22120.676703444402</v>
      </c>
      <c r="O83" s="61" t="s">
        <v>3</v>
      </c>
      <c r="P83" s="61">
        <f>SUM(P80-P81)</f>
        <v>-22810.586174767795</v>
      </c>
      <c r="Q83" s="61" t="s">
        <v>3</v>
      </c>
      <c r="R83" s="61">
        <f>SUM(R80-R81)</f>
        <v>-23526.264425534409</v>
      </c>
      <c r="S83" s="61" t="s">
        <v>3</v>
      </c>
      <c r="T83" s="61">
        <f>SUM(T80-T81)</f>
        <v>-24268.556612113854</v>
      </c>
      <c r="V83" s="23"/>
      <c r="X83" s="23"/>
      <c r="Z83" s="23"/>
      <c r="AB83" s="23"/>
      <c r="AD83" s="23"/>
    </row>
    <row r="84" spans="1:30" x14ac:dyDescent="0.2">
      <c r="A84" s="11"/>
      <c r="B84" s="63"/>
      <c r="C84" s="9"/>
      <c r="D84" s="63"/>
      <c r="E84" s="9"/>
      <c r="F84" s="64"/>
      <c r="H84" s="64"/>
      <c r="J84" s="64"/>
      <c r="L84" s="64"/>
      <c r="N84" s="64"/>
      <c r="P84" s="64"/>
      <c r="R84" s="64"/>
      <c r="T84" s="64"/>
    </row>
    <row r="85" spans="1:30" s="62" customFormat="1" x14ac:dyDescent="0.2">
      <c r="A85" s="17" t="s">
        <v>67</v>
      </c>
      <c r="B85" s="61">
        <f>SUM(B86)</f>
        <v>0</v>
      </c>
      <c r="C85" s="19"/>
      <c r="D85" s="61">
        <f>SUM(D86)</f>
        <v>0</v>
      </c>
      <c r="E85" s="19"/>
      <c r="F85" s="61">
        <f>SUM(F86)</f>
        <v>0</v>
      </c>
      <c r="G85" s="19"/>
      <c r="H85" s="61">
        <v>0</v>
      </c>
      <c r="I85" s="19"/>
      <c r="J85" s="61">
        <v>0</v>
      </c>
      <c r="K85" s="19"/>
      <c r="L85" s="61">
        <v>0</v>
      </c>
      <c r="M85" s="19"/>
      <c r="N85" s="61">
        <v>0</v>
      </c>
      <c r="O85" s="19"/>
      <c r="P85" s="61">
        <v>0</v>
      </c>
      <c r="Q85" s="19"/>
      <c r="R85" s="61">
        <v>0</v>
      </c>
      <c r="S85" s="19"/>
      <c r="T85" s="61">
        <v>0</v>
      </c>
    </row>
    <row r="86" spans="1:30" s="60" customFormat="1" x14ac:dyDescent="0.2">
      <c r="A86" s="55" t="s">
        <v>68</v>
      </c>
      <c r="B86" s="56">
        <v>0</v>
      </c>
      <c r="C86" s="57"/>
      <c r="D86" s="56">
        <v>0</v>
      </c>
      <c r="E86" s="57"/>
      <c r="F86" s="56">
        <v>0</v>
      </c>
      <c r="G86" s="57"/>
      <c r="H86" s="56">
        <v>0</v>
      </c>
      <c r="I86" s="57"/>
      <c r="J86" s="56">
        <v>0</v>
      </c>
      <c r="K86" s="57"/>
      <c r="L86" s="56">
        <v>0</v>
      </c>
      <c r="M86" s="57"/>
      <c r="N86" s="56">
        <v>0</v>
      </c>
      <c r="O86" s="57"/>
      <c r="P86" s="56">
        <v>0</v>
      </c>
      <c r="Q86" s="57"/>
      <c r="R86" s="56">
        <v>0</v>
      </c>
      <c r="S86" s="57"/>
      <c r="T86" s="56">
        <v>0</v>
      </c>
    </row>
    <row r="87" spans="1:30" s="60" customFormat="1" x14ac:dyDescent="0.2">
      <c r="A87" s="55"/>
      <c r="B87" s="56"/>
      <c r="C87" s="57"/>
      <c r="D87" s="56"/>
      <c r="E87" s="57"/>
      <c r="F87" s="58"/>
      <c r="G87" s="59"/>
      <c r="H87" s="58"/>
      <c r="I87" s="59"/>
      <c r="J87" s="58"/>
      <c r="K87" s="59"/>
      <c r="L87" s="58"/>
      <c r="M87" s="59"/>
      <c r="N87" s="58"/>
      <c r="O87" s="59"/>
      <c r="P87" s="58"/>
      <c r="Q87" s="59"/>
      <c r="R87" s="58"/>
      <c r="S87" s="59"/>
      <c r="T87" s="58"/>
    </row>
    <row r="88" spans="1:30" s="62" customFormat="1" x14ac:dyDescent="0.2">
      <c r="A88" s="17" t="s">
        <v>69</v>
      </c>
      <c r="B88" s="61">
        <f t="shared" ref="B88:P88" si="35">SUM(B83+B85)</f>
        <v>-41009.891129743279</v>
      </c>
      <c r="C88" s="19"/>
      <c r="D88" s="61">
        <f t="shared" si="35"/>
        <v>-19059.61899665571</v>
      </c>
      <c r="E88" s="19"/>
      <c r="F88" s="61">
        <f t="shared" si="35"/>
        <v>-19623.021360372084</v>
      </c>
      <c r="G88" s="19"/>
      <c r="H88" s="61">
        <f t="shared" si="35"/>
        <v>-20207.878570332399</v>
      </c>
      <c r="I88" s="19"/>
      <c r="J88" s="61">
        <f t="shared" si="35"/>
        <v>-20814.90612316543</v>
      </c>
      <c r="K88" s="19"/>
      <c r="L88" s="61">
        <f t="shared" si="35"/>
        <v>-21455.71552177698</v>
      </c>
      <c r="M88" s="19"/>
      <c r="N88" s="61">
        <f t="shared" si="35"/>
        <v>-22120.676703444402</v>
      </c>
      <c r="O88" s="19"/>
      <c r="P88" s="61">
        <f t="shared" si="35"/>
        <v>-22810.586174767795</v>
      </c>
      <c r="Q88" s="19"/>
      <c r="R88" s="61">
        <f t="shared" ref="R88" si="36">SUM(R83+R85)</f>
        <v>-23526.264425534409</v>
      </c>
      <c r="S88" s="19"/>
      <c r="T88" s="61">
        <f t="shared" ref="T88" si="37">SUM(T83+T85)</f>
        <v>-24268.556612113854</v>
      </c>
    </row>
    <row r="91" spans="1:30" x14ac:dyDescent="0.2">
      <c r="A91" s="65" t="s">
        <v>70</v>
      </c>
      <c r="B91" s="13">
        <f>B24</f>
        <v>91149.899274786061</v>
      </c>
      <c r="C91" s="13" t="s">
        <v>3</v>
      </c>
      <c r="D91" s="13">
        <f t="shared" ref="D91:T91" si="38">D24</f>
        <v>93428.646756655711</v>
      </c>
      <c r="E91" s="13" t="s">
        <v>3</v>
      </c>
      <c r="F91" s="13">
        <f t="shared" si="38"/>
        <v>95764.362925572088</v>
      </c>
      <c r="G91" s="13" t="s">
        <v>3</v>
      </c>
      <c r="H91" s="13">
        <f t="shared" si="38"/>
        <v>98158.471998711408</v>
      </c>
      <c r="I91" s="13" t="s">
        <v>71</v>
      </c>
      <c r="J91" s="13">
        <f t="shared" si="38"/>
        <v>100612.43379867919</v>
      </c>
      <c r="K91" s="13" t="s">
        <v>3</v>
      </c>
      <c r="L91" s="13">
        <f t="shared" si="38"/>
        <v>103127.74464364616</v>
      </c>
      <c r="M91" s="13" t="s">
        <v>3</v>
      </c>
      <c r="N91" s="13">
        <f t="shared" si="38"/>
        <v>105705.93825973732</v>
      </c>
      <c r="O91" s="13" t="s">
        <v>3</v>
      </c>
      <c r="P91" s="13">
        <f t="shared" si="38"/>
        <v>108348.58671623075</v>
      </c>
      <c r="Q91" s="13" t="s">
        <v>3</v>
      </c>
      <c r="R91" s="13">
        <f t="shared" si="38"/>
        <v>111057.30138413652</v>
      </c>
      <c r="S91" s="13" t="s">
        <v>3</v>
      </c>
      <c r="T91" s="13">
        <f t="shared" si="38"/>
        <v>113833.73391873995</v>
      </c>
    </row>
    <row r="92" spans="1:30" x14ac:dyDescent="0.2">
      <c r="A92" s="65" t="s">
        <v>72</v>
      </c>
      <c r="B92" s="13">
        <f>SUM(B28)</f>
        <v>23060</v>
      </c>
      <c r="C92" s="13" t="s">
        <v>3</v>
      </c>
      <c r="D92" s="13">
        <f>SUM(D28)</f>
        <v>23593.8</v>
      </c>
      <c r="E92" s="13" t="s">
        <v>3</v>
      </c>
      <c r="F92" s="13">
        <f>SUM(F28)</f>
        <v>23780.742749999998</v>
      </c>
      <c r="G92" s="13" t="s">
        <v>3</v>
      </c>
      <c r="H92" s="13">
        <f>SUM(H28)</f>
        <v>23969.932573125003</v>
      </c>
      <c r="I92" s="13" t="s">
        <v>3</v>
      </c>
      <c r="J92" s="13">
        <f>SUM(J28)</f>
        <v>24161.408846020317</v>
      </c>
      <c r="K92" s="13" t="s">
        <v>3</v>
      </c>
      <c r="L92" s="13">
        <f>SUM(L28)</f>
        <v>24366.086130095577</v>
      </c>
      <c r="M92" s="13" t="s">
        <v>3</v>
      </c>
      <c r="N92" s="13">
        <f>SUM(N28)</f>
        <v>24573.616000711143</v>
      </c>
      <c r="O92" s="13" t="s">
        <v>3</v>
      </c>
      <c r="P92" s="13">
        <f>SUM(P28)</f>
        <v>24784.054566681192</v>
      </c>
      <c r="Q92" s="13" t="s">
        <v>3</v>
      </c>
      <c r="R92" s="13">
        <f>SUM(R28)</f>
        <v>24997.45925170492</v>
      </c>
      <c r="S92" s="13" t="s">
        <v>3</v>
      </c>
      <c r="T92" s="13">
        <f>SUM(T28)</f>
        <v>25213.888827887087</v>
      </c>
    </row>
    <row r="93" spans="1:30" x14ac:dyDescent="0.2">
      <c r="A93" s="65" t="s">
        <v>73</v>
      </c>
      <c r="B93" s="13">
        <f>-SUM(B62)</f>
        <v>0</v>
      </c>
      <c r="C93" s="13" t="s">
        <v>3</v>
      </c>
      <c r="D93" s="13">
        <f>-SUM(D62)</f>
        <v>0</v>
      </c>
      <c r="E93" s="13" t="s">
        <v>3</v>
      </c>
      <c r="F93" s="13">
        <f>-SUM(F62)</f>
        <v>0</v>
      </c>
      <c r="G93" s="13" t="s">
        <v>3</v>
      </c>
      <c r="H93" s="13">
        <f>-SUM(H62)</f>
        <v>0</v>
      </c>
      <c r="I93" s="13" t="s">
        <v>3</v>
      </c>
      <c r="J93" s="13">
        <f>-SUM(J62)</f>
        <v>0</v>
      </c>
      <c r="K93" s="13" t="s">
        <v>3</v>
      </c>
      <c r="L93" s="13">
        <f>-SUM(L62)</f>
        <v>0</v>
      </c>
      <c r="M93" s="13" t="s">
        <v>3</v>
      </c>
      <c r="N93" s="13">
        <f>-SUM(N62)</f>
        <v>0</v>
      </c>
      <c r="O93" s="13" t="s">
        <v>3</v>
      </c>
      <c r="P93" s="13">
        <f>-SUM(P62)</f>
        <v>0</v>
      </c>
      <c r="Q93" s="13" t="s">
        <v>3</v>
      </c>
      <c r="R93" s="13">
        <f>-SUM(R62)</f>
        <v>0</v>
      </c>
      <c r="S93" s="13" t="s">
        <v>3</v>
      </c>
      <c r="T93" s="13">
        <f>-SUM(T62)</f>
        <v>0</v>
      </c>
    </row>
    <row r="94" spans="1:30" x14ac:dyDescent="0.2">
      <c r="A94" s="65" t="s">
        <v>74</v>
      </c>
      <c r="B94" s="13">
        <v>0</v>
      </c>
      <c r="C94" s="13" t="s">
        <v>3</v>
      </c>
      <c r="D94" s="13">
        <v>0</v>
      </c>
      <c r="E94" s="13" t="s">
        <v>3</v>
      </c>
      <c r="F94" s="13">
        <v>0</v>
      </c>
      <c r="G94" s="13" t="s">
        <v>3</v>
      </c>
      <c r="H94" s="13">
        <v>0</v>
      </c>
      <c r="I94" s="13" t="s">
        <v>3</v>
      </c>
      <c r="J94" s="13">
        <v>0</v>
      </c>
      <c r="K94" s="13" t="s">
        <v>3</v>
      </c>
      <c r="L94" s="13">
        <v>0</v>
      </c>
      <c r="M94" s="13" t="s">
        <v>3</v>
      </c>
      <c r="N94" s="13">
        <v>0</v>
      </c>
      <c r="O94" s="13" t="s">
        <v>3</v>
      </c>
      <c r="P94" s="13">
        <v>0</v>
      </c>
      <c r="Q94" s="13" t="s">
        <v>3</v>
      </c>
      <c r="R94" s="13">
        <v>0</v>
      </c>
      <c r="S94" s="13" t="s">
        <v>3</v>
      </c>
      <c r="T94" s="13">
        <v>0</v>
      </c>
    </row>
    <row r="95" spans="1:30" x14ac:dyDescent="0.2">
      <c r="A95" s="65" t="s">
        <v>75</v>
      </c>
      <c r="B95" s="13">
        <f>SUM(B49)</f>
        <v>0</v>
      </c>
      <c r="C95" s="13" t="s">
        <v>3</v>
      </c>
      <c r="D95" s="13">
        <f>SUM(D49)</f>
        <v>0</v>
      </c>
      <c r="E95" s="13" t="s">
        <v>3</v>
      </c>
      <c r="F95" s="13">
        <f>SUM(F49)</f>
        <v>0</v>
      </c>
      <c r="G95" s="13" t="s">
        <v>3</v>
      </c>
      <c r="H95" s="13">
        <f>SUM(H49)</f>
        <v>0</v>
      </c>
      <c r="I95" s="13" t="s">
        <v>3</v>
      </c>
      <c r="J95" s="13">
        <f>SUM(J49)</f>
        <v>0</v>
      </c>
      <c r="K95" s="13" t="s">
        <v>3</v>
      </c>
      <c r="L95" s="13">
        <f>SUM(L49)</f>
        <v>0</v>
      </c>
      <c r="M95" s="13" t="s">
        <v>3</v>
      </c>
      <c r="N95" s="13">
        <f>SUM(N49)</f>
        <v>0</v>
      </c>
      <c r="O95" s="13" t="s">
        <v>3</v>
      </c>
      <c r="P95" s="13">
        <f>SUM(P49)</f>
        <v>0</v>
      </c>
      <c r="Q95" s="13" t="s">
        <v>3</v>
      </c>
      <c r="R95" s="13">
        <f>SUM(R49)</f>
        <v>0</v>
      </c>
      <c r="S95" s="13" t="s">
        <v>3</v>
      </c>
      <c r="T95" s="13">
        <f>SUM(T49)</f>
        <v>0</v>
      </c>
    </row>
    <row r="96" spans="1:30" x14ac:dyDescent="0.2">
      <c r="A96" s="65" t="s">
        <v>76</v>
      </c>
      <c r="B96" s="13">
        <f>-SUM(B81)</f>
        <v>0</v>
      </c>
      <c r="C96" s="13" t="s">
        <v>3</v>
      </c>
      <c r="D96" s="13">
        <f t="shared" ref="D96:T96" si="39">-SUM(D81)</f>
        <v>0</v>
      </c>
      <c r="E96" s="13" t="s">
        <v>3</v>
      </c>
      <c r="F96" s="13">
        <f t="shared" si="39"/>
        <v>0</v>
      </c>
      <c r="G96" s="13" t="s">
        <v>3</v>
      </c>
      <c r="H96" s="13">
        <f t="shared" si="39"/>
        <v>0</v>
      </c>
      <c r="I96" s="13" t="s">
        <v>3</v>
      </c>
      <c r="J96" s="13">
        <f t="shared" si="39"/>
        <v>0</v>
      </c>
      <c r="K96" s="13" t="s">
        <v>3</v>
      </c>
      <c r="L96" s="13">
        <f t="shared" si="39"/>
        <v>0</v>
      </c>
      <c r="M96" s="13" t="s">
        <v>3</v>
      </c>
      <c r="N96" s="13">
        <f t="shared" si="39"/>
        <v>0</v>
      </c>
      <c r="O96" s="13" t="s">
        <v>3</v>
      </c>
      <c r="P96" s="13">
        <f t="shared" si="39"/>
        <v>0</v>
      </c>
      <c r="Q96" s="13" t="s">
        <v>3</v>
      </c>
      <c r="R96" s="13">
        <f t="shared" si="39"/>
        <v>0</v>
      </c>
      <c r="S96" s="13" t="s">
        <v>3</v>
      </c>
      <c r="T96" s="13">
        <f t="shared" si="39"/>
        <v>0</v>
      </c>
    </row>
    <row r="97" spans="1:30" x14ac:dyDescent="0.2">
      <c r="A97" s="65" t="s">
        <v>77</v>
      </c>
      <c r="B97" s="13">
        <f>SUM(B90:B96)</f>
        <v>114209.89927478606</v>
      </c>
      <c r="C97" s="13" t="s">
        <v>3</v>
      </c>
      <c r="D97" s="13">
        <f>SUM(D90:D96)</f>
        <v>117022.44675665571</v>
      </c>
      <c r="E97" s="13" t="s">
        <v>3</v>
      </c>
      <c r="F97" s="13">
        <f>SUM(F90:F96)</f>
        <v>119545.10567557209</v>
      </c>
      <c r="G97" s="13" t="s">
        <v>3</v>
      </c>
      <c r="H97" s="13">
        <f>SUM(H90:H96)</f>
        <v>122128.40457183641</v>
      </c>
      <c r="I97" s="13" t="s">
        <v>3</v>
      </c>
      <c r="J97" s="13">
        <f>SUM(J90:J96)</f>
        <v>124773.84264469951</v>
      </c>
      <c r="K97" s="13" t="s">
        <v>3</v>
      </c>
      <c r="L97" s="13">
        <f>SUM(L90:L96)</f>
        <v>127493.83077374173</v>
      </c>
      <c r="M97" s="13" t="s">
        <v>3</v>
      </c>
      <c r="N97" s="13">
        <f>SUM(N90:N96)</f>
        <v>130279.55426044847</v>
      </c>
      <c r="O97" s="13" t="s">
        <v>3</v>
      </c>
      <c r="P97" s="13">
        <f>SUM(P90:P96)</f>
        <v>133132.64128291194</v>
      </c>
      <c r="Q97" s="13" t="s">
        <v>3</v>
      </c>
      <c r="R97" s="13">
        <f>SUM(R90:R96)</f>
        <v>136054.76063584143</v>
      </c>
      <c r="S97" s="13" t="s">
        <v>3</v>
      </c>
      <c r="T97" s="13">
        <f>SUM(T90:T96)</f>
        <v>139047.62274662702</v>
      </c>
    </row>
    <row r="98" spans="1:30" x14ac:dyDescent="0.2">
      <c r="A98" s="65" t="s">
        <v>78</v>
      </c>
      <c r="B98" s="13">
        <f>B71</f>
        <v>22841.979854957215</v>
      </c>
      <c r="C98" s="13"/>
      <c r="D98" s="13">
        <f t="shared" ref="D98:T98" si="40">D71</f>
        <v>23413.029351331144</v>
      </c>
      <c r="E98" s="13"/>
      <c r="F98" s="13">
        <f t="shared" si="40"/>
        <v>23998.355085114425</v>
      </c>
      <c r="G98" s="13"/>
      <c r="H98" s="13">
        <f t="shared" si="40"/>
        <v>24598.313962242286</v>
      </c>
      <c r="I98" s="13"/>
      <c r="J98" s="13">
        <f t="shared" si="40"/>
        <v>25213.271811298342</v>
      </c>
      <c r="K98" s="13"/>
      <c r="L98" s="13">
        <f t="shared" si="40"/>
        <v>25843.6036065808</v>
      </c>
      <c r="M98" s="13"/>
      <c r="N98" s="13">
        <f t="shared" si="40"/>
        <v>26489.693696745322</v>
      </c>
      <c r="O98" s="13"/>
      <c r="P98" s="13">
        <f t="shared" si="40"/>
        <v>27151.936039163957</v>
      </c>
      <c r="Q98" s="13"/>
      <c r="R98" s="13">
        <f t="shared" si="40"/>
        <v>27830.734440143056</v>
      </c>
      <c r="S98" s="13"/>
      <c r="T98" s="13">
        <f t="shared" si="40"/>
        <v>28526.502801146635</v>
      </c>
    </row>
    <row r="99" spans="1:30" x14ac:dyDescent="0.2">
      <c r="A99" s="65" t="s">
        <v>79</v>
      </c>
      <c r="B99" s="13">
        <f>SUM(B97+B98)</f>
        <v>137051.87912974326</v>
      </c>
      <c r="C99" s="13"/>
      <c r="D99" s="13">
        <f t="shared" ref="D99:T99" si="41">SUM(D97+D98)</f>
        <v>140435.47610798685</v>
      </c>
      <c r="E99" s="13"/>
      <c r="F99" s="13">
        <f t="shared" si="41"/>
        <v>143543.46076068652</v>
      </c>
      <c r="G99" s="13"/>
      <c r="H99" s="13">
        <f t="shared" si="41"/>
        <v>146726.71853407868</v>
      </c>
      <c r="I99" s="13"/>
      <c r="J99" s="13">
        <f t="shared" si="41"/>
        <v>149987.11445599786</v>
      </c>
      <c r="K99" s="13"/>
      <c r="L99" s="13">
        <f t="shared" si="41"/>
        <v>153337.43438032252</v>
      </c>
      <c r="M99" s="13"/>
      <c r="N99" s="13">
        <f t="shared" si="41"/>
        <v>156769.24795719379</v>
      </c>
      <c r="O99" s="13"/>
      <c r="P99" s="13">
        <f t="shared" si="41"/>
        <v>160284.5773220759</v>
      </c>
      <c r="Q99" s="13"/>
      <c r="R99" s="13">
        <f t="shared" si="41"/>
        <v>163885.49507598448</v>
      </c>
      <c r="S99" s="13"/>
      <c r="T99" s="13">
        <f t="shared" si="41"/>
        <v>167574.12554777367</v>
      </c>
      <c r="U99" s="64">
        <f>SUM(B99:T99)</f>
        <v>1519595.5292718434</v>
      </c>
      <c r="W99" s="94">
        <f>U99/10</f>
        <v>151959.55292718433</v>
      </c>
    </row>
    <row r="100" spans="1:30" x14ac:dyDescent="0.2">
      <c r="B100" s="13"/>
      <c r="C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1:30" x14ac:dyDescent="0.2">
      <c r="B101" s="13"/>
      <c r="C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1:30" x14ac:dyDescent="0.2">
      <c r="B102" s="13"/>
      <c r="C102" s="14" t="s">
        <v>3</v>
      </c>
      <c r="E102" s="14" t="s">
        <v>3</v>
      </c>
      <c r="G102" s="16" t="s">
        <v>3</v>
      </c>
      <c r="I102" s="16" t="s">
        <v>3</v>
      </c>
      <c r="K102" s="16" t="s">
        <v>3</v>
      </c>
      <c r="M102" s="16" t="s">
        <v>3</v>
      </c>
      <c r="O102" s="16" t="s">
        <v>3</v>
      </c>
      <c r="Q102" s="16" t="s">
        <v>3</v>
      </c>
      <c r="S102" s="16" t="s">
        <v>3</v>
      </c>
    </row>
    <row r="103" spans="1:30" x14ac:dyDescent="0.2">
      <c r="A103" s="65" t="s">
        <v>73</v>
      </c>
      <c r="B103" s="13">
        <f>SUM(B6)</f>
        <v>96041.987999999998</v>
      </c>
      <c r="C103" s="13" t="s">
        <v>3</v>
      </c>
      <c r="D103" s="13">
        <f>SUM(D6)</f>
        <v>97962.82776</v>
      </c>
      <c r="E103" s="13" t="s">
        <v>3</v>
      </c>
      <c r="F103" s="13">
        <f>SUM(F6)</f>
        <v>99922.084315200002</v>
      </c>
      <c r="G103" s="13" t="s">
        <v>3</v>
      </c>
      <c r="H103" s="13">
        <f>SUM(H6)</f>
        <v>101920.52600150401</v>
      </c>
      <c r="I103" s="13" t="s">
        <v>3</v>
      </c>
      <c r="J103" s="13">
        <f>SUM(J6)</f>
        <v>103958.93652153408</v>
      </c>
      <c r="K103" s="13" t="s">
        <v>3</v>
      </c>
      <c r="L103" s="13">
        <f>SUM(L6)</f>
        <v>106038.11525196476</v>
      </c>
      <c r="M103" s="13" t="s">
        <v>3</v>
      </c>
      <c r="N103" s="13">
        <f>SUM(N6)</f>
        <v>108158.87755700406</v>
      </c>
      <c r="O103" s="13" t="s">
        <v>3</v>
      </c>
      <c r="P103" s="13">
        <f>SUM(P6)</f>
        <v>110322.05510814415</v>
      </c>
      <c r="Q103" s="13" t="s">
        <v>3</v>
      </c>
      <c r="R103" s="13">
        <f>SUM(R6)</f>
        <v>112528.49621030703</v>
      </c>
      <c r="S103" s="13" t="s">
        <v>3</v>
      </c>
      <c r="T103" s="13">
        <f>SUM(T6)</f>
        <v>114779.06613451318</v>
      </c>
    </row>
    <row r="104" spans="1:30" x14ac:dyDescent="0.2">
      <c r="A104" s="65" t="s">
        <v>80</v>
      </c>
      <c r="B104" s="13">
        <f>SUM(B103)</f>
        <v>96041.987999999998</v>
      </c>
      <c r="C104" s="13" t="s">
        <v>3</v>
      </c>
      <c r="D104" s="13">
        <f t="shared" ref="D104:T104" si="42">SUM(D103)</f>
        <v>97962.82776</v>
      </c>
      <c r="E104" s="13" t="s">
        <v>3</v>
      </c>
      <c r="F104" s="13">
        <f t="shared" si="42"/>
        <v>99922.084315200002</v>
      </c>
      <c r="G104" s="13" t="s">
        <v>3</v>
      </c>
      <c r="H104" s="13">
        <f t="shared" si="42"/>
        <v>101920.52600150401</v>
      </c>
      <c r="I104" s="13" t="s">
        <v>3</v>
      </c>
      <c r="J104" s="13">
        <f t="shared" si="42"/>
        <v>103958.93652153408</v>
      </c>
      <c r="K104" s="13" t="s">
        <v>3</v>
      </c>
      <c r="L104" s="13">
        <f t="shared" si="42"/>
        <v>106038.11525196476</v>
      </c>
      <c r="M104" s="13" t="s">
        <v>3</v>
      </c>
      <c r="N104" s="13">
        <f t="shared" si="42"/>
        <v>108158.87755700406</v>
      </c>
      <c r="O104" s="13" t="s">
        <v>3</v>
      </c>
      <c r="P104" s="13">
        <f t="shared" si="42"/>
        <v>110322.05510814415</v>
      </c>
      <c r="Q104" s="13" t="s">
        <v>3</v>
      </c>
      <c r="R104" s="13">
        <f t="shared" si="42"/>
        <v>112528.49621030703</v>
      </c>
      <c r="S104" s="13" t="s">
        <v>3</v>
      </c>
      <c r="T104" s="13">
        <f t="shared" si="42"/>
        <v>114779.06613451318</v>
      </c>
    </row>
    <row r="105" spans="1:30" x14ac:dyDescent="0.2">
      <c r="A105" s="65" t="s">
        <v>3</v>
      </c>
      <c r="B105" s="13" t="s">
        <v>3</v>
      </c>
      <c r="C105" s="14" t="s">
        <v>3</v>
      </c>
      <c r="E105" s="14" t="s">
        <v>3</v>
      </c>
      <c r="G105" s="16" t="s">
        <v>3</v>
      </c>
      <c r="I105" s="16" t="s">
        <v>3</v>
      </c>
      <c r="K105" s="16" t="s">
        <v>3</v>
      </c>
      <c r="M105" s="16" t="s">
        <v>3</v>
      </c>
      <c r="O105" s="16" t="s">
        <v>3</v>
      </c>
      <c r="Q105" s="16" t="s">
        <v>3</v>
      </c>
      <c r="S105" s="16" t="s">
        <v>3</v>
      </c>
    </row>
    <row r="106" spans="1:30" s="75" customFormat="1" x14ac:dyDescent="0.2">
      <c r="A106" s="73" t="s">
        <v>81</v>
      </c>
      <c r="B106" s="74">
        <f>-SUM(B99-B104)</f>
        <v>-41009.891129743264</v>
      </c>
      <c r="C106" s="74"/>
      <c r="D106" s="74">
        <f t="shared" ref="D106:T106" si="43">-SUM(D99-D104)</f>
        <v>-42472.648347986848</v>
      </c>
      <c r="E106" s="74"/>
      <c r="F106" s="74">
        <f t="shared" si="43"/>
        <v>-43621.376445486516</v>
      </c>
      <c r="G106" s="74"/>
      <c r="H106" s="74">
        <f t="shared" si="43"/>
        <v>-44806.192532574671</v>
      </c>
      <c r="I106" s="74"/>
      <c r="J106" s="74">
        <f t="shared" si="43"/>
        <v>-46028.177934463776</v>
      </c>
      <c r="K106" s="74"/>
      <c r="L106" s="74">
        <f t="shared" si="43"/>
        <v>-47299.319128357762</v>
      </c>
      <c r="M106" s="74"/>
      <c r="N106" s="74">
        <f t="shared" si="43"/>
        <v>-48610.370400189728</v>
      </c>
      <c r="O106" s="74"/>
      <c r="P106" s="74">
        <f t="shared" si="43"/>
        <v>-49962.522213931748</v>
      </c>
      <c r="Q106" s="74"/>
      <c r="R106" s="74">
        <f t="shared" si="43"/>
        <v>-51356.998865677451</v>
      </c>
      <c r="S106" s="74"/>
      <c r="T106" s="74">
        <f t="shared" si="43"/>
        <v>-52795.059413260489</v>
      </c>
      <c r="V106" s="76"/>
      <c r="X106" s="76"/>
      <c r="Z106" s="76"/>
      <c r="AB106" s="76"/>
      <c r="AD106" s="76"/>
    </row>
    <row r="107" spans="1:30" s="75" customFormat="1" x14ac:dyDescent="0.2">
      <c r="A107" s="73" t="s">
        <v>82</v>
      </c>
      <c r="B107" s="77">
        <f>SUM(B104/B99)</f>
        <v>0.70077104093610909</v>
      </c>
      <c r="C107" s="77"/>
      <c r="D107" s="77">
        <f t="shared" ref="D107:T107" si="44">SUM(D104/D99)</f>
        <v>0.69756467863342586</v>
      </c>
      <c r="E107" s="77"/>
      <c r="F107" s="77">
        <f t="shared" si="44"/>
        <v>0.69611031938117052</v>
      </c>
      <c r="G107" s="77"/>
      <c r="H107" s="77">
        <f t="shared" si="44"/>
        <v>0.69462826552501411</v>
      </c>
      <c r="I107" s="77"/>
      <c r="J107" s="77">
        <f t="shared" si="44"/>
        <v>0.69311911825620731</v>
      </c>
      <c r="K107" s="77"/>
      <c r="L107" s="77">
        <f>SUM(L104/L99)</f>
        <v>0.69153442980504454</v>
      </c>
      <c r="M107" s="77"/>
      <c r="N107" s="77">
        <f t="shared" si="44"/>
        <v>0.68992406971638398</v>
      </c>
      <c r="O107" s="77"/>
      <c r="P107" s="77">
        <f t="shared" si="44"/>
        <v>0.68828864854828153</v>
      </c>
      <c r="Q107" s="77"/>
      <c r="R107" s="77">
        <f t="shared" si="44"/>
        <v>0.68662877186375704</v>
      </c>
      <c r="S107" s="77"/>
      <c r="T107" s="77">
        <f t="shared" si="44"/>
        <v>0.68494504004910262</v>
      </c>
      <c r="V107" s="76"/>
      <c r="X107" s="76"/>
      <c r="Z107" s="76"/>
      <c r="AB107" s="76"/>
      <c r="AD107" s="76"/>
    </row>
    <row r="108" spans="1:30" x14ac:dyDescent="0.2">
      <c r="B108" s="13" t="s">
        <v>3</v>
      </c>
      <c r="E108" s="14" t="s">
        <v>3</v>
      </c>
      <c r="G108" s="16" t="s">
        <v>3</v>
      </c>
      <c r="I108" s="16" t="s">
        <v>3</v>
      </c>
      <c r="K108" s="16" t="s">
        <v>3</v>
      </c>
      <c r="M108" s="16" t="s">
        <v>3</v>
      </c>
      <c r="S108" s="16" t="s">
        <v>3</v>
      </c>
    </row>
    <row r="109" spans="1:30" x14ac:dyDescent="0.2">
      <c r="A109" s="90" t="s">
        <v>106</v>
      </c>
      <c r="B109" s="13">
        <f>-SUM(B106)</f>
        <v>41009.891129743264</v>
      </c>
      <c r="C109" s="13" t="s">
        <v>3</v>
      </c>
      <c r="D109" s="13">
        <f t="shared" ref="D109:T109" si="45">-SUM(D106)</f>
        <v>42472.648347986848</v>
      </c>
      <c r="E109" s="13" t="s">
        <v>3</v>
      </c>
      <c r="F109" s="13">
        <f t="shared" si="45"/>
        <v>43621.376445486516</v>
      </c>
      <c r="G109" s="13" t="s">
        <v>3</v>
      </c>
      <c r="H109" s="13">
        <f t="shared" si="45"/>
        <v>44806.192532574671</v>
      </c>
      <c r="I109" s="13" t="s">
        <v>3</v>
      </c>
      <c r="J109" s="13">
        <f t="shared" si="45"/>
        <v>46028.177934463776</v>
      </c>
      <c r="K109" s="13" t="s">
        <v>3</v>
      </c>
      <c r="L109" s="13">
        <f t="shared" si="45"/>
        <v>47299.319128357762</v>
      </c>
      <c r="M109" s="13" t="s">
        <v>3</v>
      </c>
      <c r="N109" s="13">
        <f t="shared" si="45"/>
        <v>48610.370400189728</v>
      </c>
      <c r="O109" s="13" t="s">
        <v>3</v>
      </c>
      <c r="P109" s="13">
        <f t="shared" si="45"/>
        <v>49962.522213931748</v>
      </c>
      <c r="Q109" s="13" t="s">
        <v>3</v>
      </c>
      <c r="R109" s="13">
        <f t="shared" si="45"/>
        <v>51356.998865677451</v>
      </c>
      <c r="S109" s="13" t="s">
        <v>3</v>
      </c>
      <c r="T109" s="13">
        <f t="shared" si="45"/>
        <v>52795.059413260489</v>
      </c>
    </row>
    <row r="110" spans="1:30" x14ac:dyDescent="0.2">
      <c r="B110" s="78" t="s">
        <v>3</v>
      </c>
      <c r="I110" s="16" t="s">
        <v>3</v>
      </c>
    </row>
  </sheetData>
  <pageMargins left="0.57999999999999996" right="0.17" top="1.53" bottom="0.28999999999999998" header="0" footer="0"/>
  <pageSetup paperSize="9" scale="50" orientation="landscape" r:id="rId1"/>
  <headerFooter alignWithMargins="0">
    <oddHeader>&amp;C&amp;G
Estudi de viabilitat de la gestió del servei públic local de les piscines municipals de la Garriga
Annex 02. Anàlisi Economicofinancer previsional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</sheetPr>
  <dimension ref="A1:AD109"/>
  <sheetViews>
    <sheetView topLeftCell="A70" zoomScale="70" zoomScaleNormal="70" workbookViewId="0">
      <selection activeCell="T8" sqref="T8"/>
    </sheetView>
  </sheetViews>
  <sheetFormatPr baseColWidth="10" defaultColWidth="11.42578125" defaultRowHeight="12.75" x14ac:dyDescent="0.2"/>
  <cols>
    <col min="1" max="1" width="64.42578125" style="65" customWidth="1"/>
    <col min="2" max="2" width="13.7109375" style="78" customWidth="1"/>
    <col min="3" max="3" width="8.85546875" style="14" customWidth="1"/>
    <col min="4" max="4" width="13.7109375" style="13" customWidth="1"/>
    <col min="5" max="5" width="11" style="14" bestFit="1" customWidth="1"/>
    <col min="6" max="6" width="13.7109375" style="15" customWidth="1"/>
    <col min="7" max="7" width="6.7109375" style="16" customWidth="1"/>
    <col min="8" max="8" width="13.140625" style="15" customWidth="1"/>
    <col min="9" max="9" width="6.7109375" style="16" customWidth="1"/>
    <col min="10" max="10" width="13.28515625" style="15" customWidth="1"/>
    <col min="11" max="11" width="6.7109375" style="16" customWidth="1"/>
    <col min="12" max="12" width="12.28515625" style="15" bestFit="1" customWidth="1"/>
    <col min="13" max="13" width="6.7109375" style="16" customWidth="1"/>
    <col min="14" max="14" width="11.7109375" style="15" bestFit="1" customWidth="1"/>
    <col min="15" max="15" width="6.7109375" style="16" customWidth="1"/>
    <col min="16" max="16" width="12.5703125" style="15" customWidth="1"/>
    <col min="17" max="17" width="6.5703125" style="16" customWidth="1"/>
    <col min="18" max="18" width="12.5703125" style="15" customWidth="1"/>
    <col min="19" max="19" width="7.85546875" style="16" customWidth="1"/>
    <col min="20" max="20" width="12.5703125" style="15" customWidth="1"/>
    <col min="21" max="21" width="13.28515625" style="15" customWidth="1"/>
    <col min="22" max="22" width="6.7109375" style="16" customWidth="1"/>
    <col min="23" max="23" width="16" style="15" customWidth="1"/>
    <col min="24" max="24" width="6.7109375" style="16" customWidth="1"/>
    <col min="25" max="25" width="12.85546875" style="15" customWidth="1"/>
    <col min="26" max="26" width="6.7109375" style="16" customWidth="1"/>
    <col min="27" max="27" width="14" style="15" customWidth="1"/>
    <col min="28" max="28" width="6.7109375" style="16" customWidth="1"/>
    <col min="29" max="29" width="13.42578125" style="15" customWidth="1"/>
    <col min="30" max="30" width="6.7109375" style="16" customWidth="1"/>
    <col min="31" max="31" width="13.42578125" style="15" customWidth="1"/>
    <col min="32" max="32" width="13.28515625" style="15" bestFit="1" customWidth="1"/>
    <col min="33" max="16384" width="11.42578125" style="15"/>
  </cols>
  <sheetData>
    <row r="1" spans="1:30" s="6" customFormat="1" x14ac:dyDescent="0.2">
      <c r="A1" s="1" t="s">
        <v>0</v>
      </c>
      <c r="B1" s="2" t="s">
        <v>1</v>
      </c>
      <c r="C1" s="3"/>
      <c r="D1" s="2" t="s">
        <v>2</v>
      </c>
      <c r="E1" s="3" t="s">
        <v>3</v>
      </c>
      <c r="F1" s="4">
        <v>47118</v>
      </c>
      <c r="G1" s="5"/>
      <c r="H1" s="4">
        <v>47483</v>
      </c>
      <c r="I1" s="5"/>
      <c r="J1" s="4">
        <v>47848</v>
      </c>
      <c r="K1" s="5"/>
      <c r="L1" s="4">
        <v>48213</v>
      </c>
      <c r="M1" s="5"/>
      <c r="N1" s="4">
        <v>48579</v>
      </c>
      <c r="O1" s="5"/>
      <c r="P1" s="4">
        <v>48944</v>
      </c>
      <c r="Q1" s="5"/>
      <c r="R1" s="4">
        <v>49309</v>
      </c>
      <c r="S1" s="5"/>
      <c r="T1" s="4" t="s">
        <v>4</v>
      </c>
      <c r="V1" s="5"/>
      <c r="X1" s="5"/>
      <c r="Z1" s="5"/>
      <c r="AB1" s="5"/>
      <c r="AD1" s="5"/>
    </row>
    <row r="2" spans="1:30" s="7" customFormat="1" x14ac:dyDescent="0.2">
      <c r="B2" s="8">
        <v>1</v>
      </c>
      <c r="C2" s="9"/>
      <c r="D2" s="8">
        <v>2</v>
      </c>
      <c r="E2" s="9"/>
      <c r="F2" s="7">
        <v>3</v>
      </c>
      <c r="G2" s="10"/>
      <c r="H2" s="7">
        <v>4</v>
      </c>
      <c r="I2" s="10"/>
      <c r="J2" s="7">
        <v>5</v>
      </c>
      <c r="K2" s="10"/>
      <c r="L2" s="7">
        <v>6</v>
      </c>
      <c r="M2" s="10"/>
      <c r="N2" s="7">
        <v>7</v>
      </c>
      <c r="O2" s="10"/>
      <c r="P2" s="7">
        <v>8</v>
      </c>
      <c r="Q2" s="10"/>
      <c r="R2" s="7">
        <v>9</v>
      </c>
      <c r="S2" s="10"/>
      <c r="T2" s="7">
        <v>10</v>
      </c>
    </row>
    <row r="3" spans="1:30" x14ac:dyDescent="0.2">
      <c r="A3" s="11"/>
      <c r="B3" s="12"/>
      <c r="C3" s="9"/>
    </row>
    <row r="4" spans="1:30" s="22" customFormat="1" x14ac:dyDescent="0.2">
      <c r="A4" s="17" t="s">
        <v>5</v>
      </c>
      <c r="B4" s="18"/>
      <c r="C4" s="19"/>
      <c r="D4" s="20"/>
      <c r="E4" s="21"/>
      <c r="G4" s="23"/>
      <c r="I4" s="23"/>
      <c r="K4" s="23"/>
      <c r="M4" s="23"/>
      <c r="O4" s="23"/>
      <c r="Q4" s="23"/>
      <c r="S4" s="23"/>
    </row>
    <row r="5" spans="1:30" x14ac:dyDescent="0.2">
      <c r="A5" s="11"/>
      <c r="B5" s="12"/>
      <c r="C5" s="9"/>
    </row>
    <row r="6" spans="1:30" s="27" customFormat="1" x14ac:dyDescent="0.2">
      <c r="A6" s="24" t="s">
        <v>6</v>
      </c>
      <c r="B6" s="25">
        <f>B8+B7</f>
        <v>96041.987999999998</v>
      </c>
      <c r="C6" s="26"/>
      <c r="D6" s="25">
        <f t="shared" ref="D6:P6" si="0">SUM(D7+D8)</f>
        <v>97962.82776</v>
      </c>
      <c r="E6" s="26"/>
      <c r="F6" s="25">
        <f t="shared" si="0"/>
        <v>99922.084315200002</v>
      </c>
      <c r="G6" s="26"/>
      <c r="H6" s="25">
        <f t="shared" si="0"/>
        <v>101920.52600150401</v>
      </c>
      <c r="I6" s="26"/>
      <c r="J6" s="25">
        <f t="shared" si="0"/>
        <v>103958.93652153408</v>
      </c>
      <c r="K6" s="26"/>
      <c r="L6" s="25">
        <f t="shared" si="0"/>
        <v>106038.11525196476</v>
      </c>
      <c r="M6" s="26"/>
      <c r="N6" s="25">
        <f t="shared" si="0"/>
        <v>108158.87755700406</v>
      </c>
      <c r="O6" s="26"/>
      <c r="P6" s="25">
        <f t="shared" si="0"/>
        <v>110322.05510814415</v>
      </c>
      <c r="Q6" s="26"/>
      <c r="R6" s="25">
        <f t="shared" ref="R6" si="1">SUM(R7+R8)</f>
        <v>112528.49621030703</v>
      </c>
      <c r="S6" s="26"/>
      <c r="T6" s="25">
        <f t="shared" ref="T6" si="2">SUM(T7+T8)</f>
        <v>114779.06613451318</v>
      </c>
    </row>
    <row r="7" spans="1:30" s="29" customFormat="1" x14ac:dyDescent="0.2">
      <c r="A7" s="28" t="s">
        <v>7</v>
      </c>
      <c r="B7" s="13">
        <f>-SUM(B4)</f>
        <v>0</v>
      </c>
      <c r="C7" s="13" t="s">
        <v>3</v>
      </c>
      <c r="D7" s="13">
        <f t="shared" ref="D7:T7" si="3">-SUM(D4)</f>
        <v>0</v>
      </c>
      <c r="E7" s="13" t="s">
        <v>3</v>
      </c>
      <c r="F7" s="13">
        <f t="shared" si="3"/>
        <v>0</v>
      </c>
      <c r="G7" s="13" t="s">
        <v>3</v>
      </c>
      <c r="H7" s="13">
        <f t="shared" si="3"/>
        <v>0</v>
      </c>
      <c r="I7" s="13" t="s">
        <v>3</v>
      </c>
      <c r="J7" s="13">
        <f t="shared" si="3"/>
        <v>0</v>
      </c>
      <c r="K7" s="13" t="s">
        <v>3</v>
      </c>
      <c r="L7" s="13">
        <f t="shared" si="3"/>
        <v>0</v>
      </c>
      <c r="M7" s="13" t="s">
        <v>3</v>
      </c>
      <c r="N7" s="13">
        <f t="shared" si="3"/>
        <v>0</v>
      </c>
      <c r="O7" s="13" t="s">
        <v>3</v>
      </c>
      <c r="P7" s="13">
        <f t="shared" si="3"/>
        <v>0</v>
      </c>
      <c r="Q7" s="13" t="s">
        <v>3</v>
      </c>
      <c r="R7" s="13">
        <f t="shared" si="3"/>
        <v>0</v>
      </c>
      <c r="S7" s="13" t="s">
        <v>3</v>
      </c>
      <c r="T7" s="13">
        <f t="shared" si="3"/>
        <v>0</v>
      </c>
    </row>
    <row r="8" spans="1:30" s="32" customFormat="1" x14ac:dyDescent="0.2">
      <c r="A8" s="30" t="s">
        <v>8</v>
      </c>
      <c r="B8" s="31">
        <f>SUM(B9:B10)</f>
        <v>96041.987999999998</v>
      </c>
      <c r="C8" s="31"/>
      <c r="D8" s="31">
        <f t="shared" ref="D8:T8" si="4">SUM(D9:D10)</f>
        <v>97962.82776</v>
      </c>
      <c r="E8" s="31"/>
      <c r="F8" s="31">
        <f t="shared" si="4"/>
        <v>99922.084315200002</v>
      </c>
      <c r="G8" s="31"/>
      <c r="H8" s="31">
        <f t="shared" si="4"/>
        <v>101920.52600150401</v>
      </c>
      <c r="I8" s="31"/>
      <c r="J8" s="31">
        <f t="shared" si="4"/>
        <v>103958.93652153408</v>
      </c>
      <c r="K8" s="31"/>
      <c r="L8" s="31">
        <f t="shared" si="4"/>
        <v>106038.11525196476</v>
      </c>
      <c r="M8" s="31"/>
      <c r="N8" s="31">
        <f t="shared" si="4"/>
        <v>108158.87755700406</v>
      </c>
      <c r="O8" s="31"/>
      <c r="P8" s="31">
        <f t="shared" si="4"/>
        <v>110322.05510814415</v>
      </c>
      <c r="Q8" s="31"/>
      <c r="R8" s="31">
        <f t="shared" si="4"/>
        <v>112528.49621030703</v>
      </c>
      <c r="S8" s="31"/>
      <c r="T8" s="31">
        <f t="shared" si="4"/>
        <v>114779.06613451318</v>
      </c>
    </row>
    <row r="9" spans="1:30" s="29" customFormat="1" x14ac:dyDescent="0.2">
      <c r="A9" s="28" t="s">
        <v>9</v>
      </c>
      <c r="B9" s="25">
        <v>88879.788</v>
      </c>
      <c r="C9" s="34">
        <v>0.02</v>
      </c>
      <c r="D9" s="33">
        <f>SUM(B9*C9)+B9</f>
        <v>90657.383759999997</v>
      </c>
      <c r="E9" s="34">
        <v>0.02</v>
      </c>
      <c r="F9" s="33">
        <f>SUM(D9*E9)+D9</f>
        <v>92470.531435199999</v>
      </c>
      <c r="G9" s="35">
        <v>0.02</v>
      </c>
      <c r="H9" s="33">
        <f>SUM(F9*G9)+F9</f>
        <v>94319.942063904004</v>
      </c>
      <c r="I9" s="35">
        <v>0.02</v>
      </c>
      <c r="J9" s="33">
        <f>SUM(H9*I9)+H9</f>
        <v>96206.340905182078</v>
      </c>
      <c r="K9" s="35">
        <v>0.02</v>
      </c>
      <c r="L9" s="33">
        <f>SUM(J9*K9)+J9</f>
        <v>98130.467723285721</v>
      </c>
      <c r="M9" s="35">
        <v>0.02</v>
      </c>
      <c r="N9" s="33">
        <f>SUM(L9*M9)+L9</f>
        <v>100093.07707775144</v>
      </c>
      <c r="O9" s="35">
        <v>0.02</v>
      </c>
      <c r="P9" s="33">
        <f>SUM(N9*O9)+N9</f>
        <v>102094.93861930647</v>
      </c>
      <c r="Q9" s="35">
        <v>0.02</v>
      </c>
      <c r="R9" s="33">
        <f>SUM(P9*Q9)+P9</f>
        <v>104136.83739169261</v>
      </c>
      <c r="S9" s="35">
        <v>0.02</v>
      </c>
      <c r="T9" s="33">
        <f>SUM(R9*S9)+R9</f>
        <v>106219.57413952646</v>
      </c>
    </row>
    <row r="10" spans="1:30" s="29" customFormat="1" x14ac:dyDescent="0.2">
      <c r="A10" s="28" t="s">
        <v>123</v>
      </c>
      <c r="B10" s="31">
        <v>7162.2000000000007</v>
      </c>
      <c r="C10" s="34">
        <v>0.02</v>
      </c>
      <c r="D10" s="33">
        <f>SUM(B10*C10)+B10</f>
        <v>7305.4440000000004</v>
      </c>
      <c r="E10" s="34">
        <v>0.02</v>
      </c>
      <c r="F10" s="33">
        <f>SUM(D10*E10)+D10</f>
        <v>7451.5528800000002</v>
      </c>
      <c r="G10" s="35">
        <v>0.02</v>
      </c>
      <c r="H10" s="33">
        <f>SUM(F10*G10)+F10</f>
        <v>7600.5839376000004</v>
      </c>
      <c r="I10" s="35">
        <v>0.02</v>
      </c>
      <c r="J10" s="33">
        <f>SUM(H10*I10)+H10</f>
        <v>7752.5956163520004</v>
      </c>
      <c r="K10" s="35">
        <v>0.02</v>
      </c>
      <c r="L10" s="33">
        <f>SUM(J10*K10)+J10</f>
        <v>7907.6475286790401</v>
      </c>
      <c r="M10" s="35">
        <v>0.02</v>
      </c>
      <c r="N10" s="33">
        <f>SUM(L10*M10)+L10</f>
        <v>8065.8004792526208</v>
      </c>
      <c r="O10" s="35">
        <v>0.02</v>
      </c>
      <c r="P10" s="33">
        <f>SUM(N10*O10)+N10</f>
        <v>8227.1164888376734</v>
      </c>
      <c r="Q10" s="35">
        <v>0.02</v>
      </c>
      <c r="R10" s="33">
        <f>SUM(P10*Q10)+P10</f>
        <v>8391.6588186144272</v>
      </c>
      <c r="S10" s="35">
        <v>0.02</v>
      </c>
      <c r="T10" s="33">
        <f>SUM(R10*S10)+R10</f>
        <v>8559.4919949867162</v>
      </c>
    </row>
    <row r="11" spans="1:30" s="42" customFormat="1" x14ac:dyDescent="0.2">
      <c r="A11" s="28"/>
      <c r="B11" s="33"/>
      <c r="C11" s="34"/>
      <c r="D11" s="33"/>
      <c r="E11" s="34"/>
      <c r="F11" s="36"/>
      <c r="G11" s="35"/>
      <c r="H11" s="36"/>
      <c r="I11" s="35"/>
      <c r="J11" s="36"/>
      <c r="K11" s="35"/>
      <c r="L11" s="36"/>
      <c r="M11" s="35"/>
      <c r="N11" s="36"/>
      <c r="O11" s="35"/>
      <c r="P11" s="36"/>
      <c r="Q11" s="35"/>
      <c r="R11" s="36"/>
      <c r="S11" s="35"/>
      <c r="T11" s="36"/>
    </row>
    <row r="12" spans="1:30" s="42" customFormat="1" x14ac:dyDescent="0.2">
      <c r="A12" s="37" t="s">
        <v>10</v>
      </c>
      <c r="B12" s="38">
        <v>0</v>
      </c>
      <c r="C12" s="39"/>
      <c r="D12" s="38">
        <v>0</v>
      </c>
      <c r="E12" s="39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1"/>
      <c r="N12" s="40">
        <v>0</v>
      </c>
      <c r="O12" s="41"/>
      <c r="P12" s="40">
        <v>0</v>
      </c>
      <c r="Q12" s="41"/>
      <c r="R12" s="40">
        <v>0</v>
      </c>
      <c r="S12" s="41"/>
      <c r="T12" s="40">
        <v>0</v>
      </c>
    </row>
    <row r="13" spans="1:30" s="42" customFormat="1" x14ac:dyDescent="0.2">
      <c r="A13" s="37" t="s">
        <v>11</v>
      </c>
      <c r="B13" s="38">
        <v>0</v>
      </c>
      <c r="C13" s="39"/>
      <c r="D13" s="38">
        <v>0</v>
      </c>
      <c r="E13" s="39"/>
      <c r="F13" s="40">
        <v>0</v>
      </c>
      <c r="G13" s="41"/>
      <c r="H13" s="40">
        <v>0</v>
      </c>
      <c r="I13" s="41"/>
      <c r="J13" s="40">
        <v>0</v>
      </c>
      <c r="K13" s="41"/>
      <c r="L13" s="40">
        <v>0</v>
      </c>
      <c r="M13" s="41"/>
      <c r="N13" s="40">
        <v>0</v>
      </c>
      <c r="O13" s="41"/>
      <c r="P13" s="40">
        <v>0</v>
      </c>
      <c r="Q13" s="41"/>
      <c r="R13" s="40">
        <v>0</v>
      </c>
      <c r="S13" s="41"/>
      <c r="T13" s="40">
        <v>0</v>
      </c>
    </row>
    <row r="14" spans="1:30" s="42" customFormat="1" x14ac:dyDescent="0.2">
      <c r="A14" s="37"/>
      <c r="B14" s="38"/>
      <c r="C14" s="39"/>
      <c r="D14" s="38"/>
      <c r="E14" s="39"/>
      <c r="F14" s="40"/>
      <c r="G14" s="41"/>
      <c r="H14" s="40"/>
      <c r="I14" s="41"/>
      <c r="J14" s="40"/>
      <c r="K14" s="41"/>
      <c r="L14" s="40"/>
      <c r="M14" s="41"/>
      <c r="N14" s="40"/>
      <c r="O14" s="41"/>
      <c r="P14" s="40"/>
      <c r="Q14" s="41"/>
      <c r="R14" s="40"/>
      <c r="S14" s="41"/>
      <c r="T14" s="40"/>
    </row>
    <row r="15" spans="1:30" s="47" customFormat="1" x14ac:dyDescent="0.2">
      <c r="A15" s="37" t="s">
        <v>12</v>
      </c>
      <c r="B15" s="38">
        <f t="shared" ref="B15:P15" si="5">SUM(B16:B18)</f>
        <v>0</v>
      </c>
      <c r="C15" s="39"/>
      <c r="D15" s="38">
        <f t="shared" si="5"/>
        <v>0</v>
      </c>
      <c r="E15" s="39"/>
      <c r="F15" s="38">
        <f t="shared" si="5"/>
        <v>0</v>
      </c>
      <c r="G15" s="39"/>
      <c r="H15" s="38">
        <f t="shared" si="5"/>
        <v>0</v>
      </c>
      <c r="I15" s="39"/>
      <c r="J15" s="38">
        <f t="shared" si="5"/>
        <v>0</v>
      </c>
      <c r="K15" s="39"/>
      <c r="L15" s="38">
        <f t="shared" si="5"/>
        <v>0</v>
      </c>
      <c r="M15" s="39"/>
      <c r="N15" s="38">
        <f t="shared" si="5"/>
        <v>0</v>
      </c>
      <c r="O15" s="39"/>
      <c r="P15" s="38">
        <f t="shared" si="5"/>
        <v>0</v>
      </c>
      <c r="Q15" s="39"/>
      <c r="R15" s="38">
        <f t="shared" ref="R15" si="6">SUM(R16:R18)</f>
        <v>0</v>
      </c>
      <c r="S15" s="39"/>
      <c r="T15" s="38">
        <f t="shared" ref="T15" si="7">SUM(T16:T18)</f>
        <v>0</v>
      </c>
    </row>
    <row r="16" spans="1:30" s="47" customFormat="1" x14ac:dyDescent="0.2">
      <c r="A16" s="43" t="s">
        <v>13</v>
      </c>
      <c r="B16" s="44">
        <v>0</v>
      </c>
      <c r="C16" s="45">
        <v>0</v>
      </c>
      <c r="D16" s="44">
        <f>SUM(B16*C16)+B16</f>
        <v>0</v>
      </c>
      <c r="E16" s="45">
        <v>0</v>
      </c>
      <c r="F16" s="44">
        <f>SUM(D16*E16)+D16</f>
        <v>0</v>
      </c>
      <c r="G16" s="46">
        <v>0</v>
      </c>
      <c r="H16" s="44">
        <f>SUM(F16*G16)+F16</f>
        <v>0</v>
      </c>
      <c r="I16" s="46">
        <v>0</v>
      </c>
      <c r="J16" s="44">
        <f>SUM(H16*I16)+H16</f>
        <v>0</v>
      </c>
      <c r="K16" s="46">
        <v>0</v>
      </c>
      <c r="L16" s="44">
        <f>SUM(J16*K16)+J16</f>
        <v>0</v>
      </c>
      <c r="M16" s="46">
        <v>0</v>
      </c>
      <c r="N16" s="44">
        <f>SUM(L16*M16)+L16</f>
        <v>0</v>
      </c>
      <c r="O16" s="46">
        <v>0</v>
      </c>
      <c r="P16" s="44">
        <f>SUM(N16*O16)+N16</f>
        <v>0</v>
      </c>
      <c r="Q16" s="46">
        <v>0</v>
      </c>
      <c r="R16" s="44">
        <f>SUM(P16*Q16)+P16</f>
        <v>0</v>
      </c>
      <c r="S16" s="46">
        <v>0</v>
      </c>
      <c r="T16" s="44">
        <f>SUM(R16*S16)+R16</f>
        <v>0</v>
      </c>
    </row>
    <row r="17" spans="1:20" s="47" customFormat="1" x14ac:dyDescent="0.2">
      <c r="A17" s="43" t="s">
        <v>14</v>
      </c>
      <c r="B17" s="44">
        <v>0</v>
      </c>
      <c r="C17" s="45">
        <v>0</v>
      </c>
      <c r="D17" s="44">
        <f t="shared" ref="D17:L18" si="8">SUM(B17*C17)+B17</f>
        <v>0</v>
      </c>
      <c r="E17" s="45">
        <v>0</v>
      </c>
      <c r="F17" s="44">
        <f t="shared" si="8"/>
        <v>0</v>
      </c>
      <c r="G17" s="46">
        <v>0</v>
      </c>
      <c r="H17" s="44">
        <f t="shared" si="8"/>
        <v>0</v>
      </c>
      <c r="I17" s="46">
        <v>0</v>
      </c>
      <c r="J17" s="44">
        <f t="shared" si="8"/>
        <v>0</v>
      </c>
      <c r="K17" s="46">
        <v>0</v>
      </c>
      <c r="L17" s="44">
        <f t="shared" si="8"/>
        <v>0</v>
      </c>
      <c r="M17" s="46">
        <v>0</v>
      </c>
      <c r="N17" s="44">
        <f>SUM(L17*M17)+L17</f>
        <v>0</v>
      </c>
      <c r="O17" s="46">
        <v>0</v>
      </c>
      <c r="P17" s="44">
        <f>SUM(N17*O17)+N17</f>
        <v>0</v>
      </c>
      <c r="Q17" s="46">
        <v>0</v>
      </c>
      <c r="R17" s="44">
        <f>SUM(P17*Q17)+P17</f>
        <v>0</v>
      </c>
      <c r="S17" s="46">
        <v>0</v>
      </c>
      <c r="T17" s="44">
        <f>SUM(R17*S17)+R17</f>
        <v>0</v>
      </c>
    </row>
    <row r="18" spans="1:20" s="47" customFormat="1" x14ac:dyDescent="0.2">
      <c r="A18" s="43" t="s">
        <v>15</v>
      </c>
      <c r="B18" s="44">
        <v>0</v>
      </c>
      <c r="C18" s="45">
        <v>0</v>
      </c>
      <c r="D18" s="44">
        <f t="shared" si="8"/>
        <v>0</v>
      </c>
      <c r="E18" s="45">
        <v>0</v>
      </c>
      <c r="F18" s="44">
        <f t="shared" si="8"/>
        <v>0</v>
      </c>
      <c r="G18" s="46">
        <v>0</v>
      </c>
      <c r="H18" s="44">
        <f t="shared" si="8"/>
        <v>0</v>
      </c>
      <c r="I18" s="46">
        <v>0</v>
      </c>
      <c r="J18" s="44">
        <f t="shared" si="8"/>
        <v>0</v>
      </c>
      <c r="K18" s="46">
        <v>0</v>
      </c>
      <c r="L18" s="44">
        <f t="shared" si="8"/>
        <v>0</v>
      </c>
      <c r="M18" s="46">
        <v>0</v>
      </c>
      <c r="N18" s="44">
        <f>SUM(L18*M18)+L18</f>
        <v>0</v>
      </c>
      <c r="O18" s="46">
        <v>0</v>
      </c>
      <c r="P18" s="44">
        <f>SUM(N18*O18)+N18</f>
        <v>0</v>
      </c>
      <c r="Q18" s="46">
        <v>0</v>
      </c>
      <c r="R18" s="44">
        <f>SUM(P18*Q18)+P18</f>
        <v>0</v>
      </c>
      <c r="S18" s="46">
        <v>0</v>
      </c>
      <c r="T18" s="44">
        <f>SUM(R18*S18)+R18</f>
        <v>0</v>
      </c>
    </row>
    <row r="19" spans="1:20" s="27" customFormat="1" x14ac:dyDescent="0.2">
      <c r="A19" s="43"/>
      <c r="B19" s="44"/>
      <c r="C19" s="45"/>
      <c r="D19" s="44"/>
      <c r="E19" s="45"/>
      <c r="F19" s="48"/>
      <c r="G19" s="46"/>
      <c r="H19" s="48"/>
      <c r="I19" s="46"/>
      <c r="J19" s="48"/>
      <c r="K19" s="46"/>
      <c r="L19" s="48"/>
      <c r="M19" s="46"/>
      <c r="N19" s="48"/>
      <c r="O19" s="46"/>
      <c r="P19" s="48"/>
      <c r="Q19" s="46"/>
      <c r="R19" s="48"/>
      <c r="S19" s="46"/>
      <c r="T19" s="48"/>
    </row>
    <row r="20" spans="1:20" s="29" customFormat="1" x14ac:dyDescent="0.2">
      <c r="A20" s="24" t="s">
        <v>16</v>
      </c>
      <c r="B20" s="25">
        <f t="shared" ref="B20:P20" si="9">SUM(B21:B22)</f>
        <v>0</v>
      </c>
      <c r="C20" s="26"/>
      <c r="D20" s="25">
        <f t="shared" si="9"/>
        <v>0</v>
      </c>
      <c r="E20" s="26"/>
      <c r="F20" s="25">
        <f t="shared" si="9"/>
        <v>0</v>
      </c>
      <c r="G20" s="26"/>
      <c r="H20" s="25">
        <f t="shared" si="9"/>
        <v>0</v>
      </c>
      <c r="I20" s="26"/>
      <c r="J20" s="25">
        <f t="shared" si="9"/>
        <v>0</v>
      </c>
      <c r="K20" s="26"/>
      <c r="L20" s="25">
        <f t="shared" si="9"/>
        <v>0</v>
      </c>
      <c r="M20" s="26"/>
      <c r="N20" s="25">
        <f t="shared" si="9"/>
        <v>0</v>
      </c>
      <c r="O20" s="26"/>
      <c r="P20" s="25">
        <f t="shared" si="9"/>
        <v>0</v>
      </c>
      <c r="Q20" s="26"/>
      <c r="R20" s="25">
        <f t="shared" ref="R20" si="10">SUM(R21:R22)</f>
        <v>0</v>
      </c>
      <c r="S20" s="26"/>
      <c r="T20" s="25">
        <f t="shared" ref="T20" si="11">SUM(T21:T22)</f>
        <v>0</v>
      </c>
    </row>
    <row r="21" spans="1:20" s="29" customFormat="1" x14ac:dyDescent="0.2">
      <c r="A21" s="28" t="s">
        <v>17</v>
      </c>
      <c r="B21" s="33">
        <v>0</v>
      </c>
      <c r="C21" s="34">
        <v>0</v>
      </c>
      <c r="D21" s="33">
        <f>SUM(B21*C21)+B21</f>
        <v>0</v>
      </c>
      <c r="E21" s="34">
        <v>0</v>
      </c>
      <c r="F21" s="33">
        <f>SUM(D21*E21)+D21</f>
        <v>0</v>
      </c>
      <c r="G21" s="35">
        <v>0</v>
      </c>
      <c r="H21" s="33">
        <f>SUM(F21*G21)+F21</f>
        <v>0</v>
      </c>
      <c r="I21" s="35">
        <v>0</v>
      </c>
      <c r="J21" s="33">
        <f>SUM(H21*I21)+H21</f>
        <v>0</v>
      </c>
      <c r="K21" s="35">
        <v>0</v>
      </c>
      <c r="L21" s="33">
        <f>SUM(J21*K21)+J21</f>
        <v>0</v>
      </c>
      <c r="M21" s="35">
        <v>0</v>
      </c>
      <c r="N21" s="33">
        <f>SUM(L21*M21)+L21</f>
        <v>0</v>
      </c>
      <c r="O21" s="35">
        <v>0</v>
      </c>
      <c r="P21" s="33">
        <f>SUM(N21*O21)+N21</f>
        <v>0</v>
      </c>
      <c r="Q21" s="35">
        <v>0</v>
      </c>
      <c r="R21" s="33">
        <f>SUM(P21*Q21)+P21</f>
        <v>0</v>
      </c>
      <c r="S21" s="35">
        <v>0</v>
      </c>
      <c r="T21" s="33">
        <f>SUM(R21*S21)+R21</f>
        <v>0</v>
      </c>
    </row>
    <row r="22" spans="1:20" s="29" customFormat="1" x14ac:dyDescent="0.2">
      <c r="A22" s="28" t="s">
        <v>18</v>
      </c>
      <c r="B22" s="33">
        <v>0</v>
      </c>
      <c r="C22" s="34">
        <v>0</v>
      </c>
      <c r="D22" s="33">
        <f>SUM(B22*C22)+B22</f>
        <v>0</v>
      </c>
      <c r="E22" s="34">
        <v>0</v>
      </c>
      <c r="F22" s="33">
        <f>SUM(D22*E22)+D22</f>
        <v>0</v>
      </c>
      <c r="G22" s="35">
        <v>0</v>
      </c>
      <c r="H22" s="33">
        <f>SUM(F22*G22)+F22</f>
        <v>0</v>
      </c>
      <c r="I22" s="35">
        <v>0</v>
      </c>
      <c r="J22" s="33">
        <f>SUM(H22*I22)+H22</f>
        <v>0</v>
      </c>
      <c r="K22" s="35">
        <v>0</v>
      </c>
      <c r="L22" s="33">
        <f>SUM(J22*K22)+J22</f>
        <v>0</v>
      </c>
      <c r="M22" s="35">
        <v>0</v>
      </c>
      <c r="N22" s="33">
        <f>SUM(L22*M22)+L22</f>
        <v>0</v>
      </c>
      <c r="O22" s="35">
        <v>0</v>
      </c>
      <c r="P22" s="33">
        <f>SUM(N22*O22)+N22</f>
        <v>0</v>
      </c>
      <c r="Q22" s="35">
        <v>0</v>
      </c>
      <c r="R22" s="33">
        <f>SUM(P22*Q22)+P22</f>
        <v>0</v>
      </c>
      <c r="S22" s="35">
        <v>0</v>
      </c>
      <c r="T22" s="33">
        <f>SUM(R22*S22)+R22</f>
        <v>0</v>
      </c>
    </row>
    <row r="23" spans="1:20" s="42" customFormat="1" x14ac:dyDescent="0.2">
      <c r="A23" s="28"/>
      <c r="B23" s="33"/>
      <c r="C23" s="34"/>
      <c r="D23" s="33"/>
      <c r="E23" s="34"/>
      <c r="F23" s="36"/>
      <c r="G23" s="35"/>
      <c r="H23" s="36"/>
      <c r="I23" s="35"/>
      <c r="J23" s="36"/>
      <c r="K23" s="35"/>
      <c r="L23" s="36"/>
      <c r="M23" s="35"/>
      <c r="N23" s="36" t="s">
        <v>3</v>
      </c>
      <c r="O23" s="35"/>
      <c r="P23" s="36"/>
      <c r="Q23" s="35"/>
      <c r="R23" s="36"/>
      <c r="S23" s="35"/>
      <c r="T23" s="36"/>
    </row>
    <row r="24" spans="1:20" s="47" customFormat="1" x14ac:dyDescent="0.2">
      <c r="A24" s="37" t="s">
        <v>19</v>
      </c>
      <c r="B24" s="38">
        <f t="shared" ref="B24:P24" si="12">SUM(B25:B26)</f>
        <v>56251.894049999995</v>
      </c>
      <c r="C24" s="39"/>
      <c r="D24" s="38">
        <f t="shared" si="12"/>
        <v>57658.191401249998</v>
      </c>
      <c r="E24" s="39"/>
      <c r="F24" s="38">
        <f t="shared" si="12"/>
        <v>59099.646186281243</v>
      </c>
      <c r="G24" s="39"/>
      <c r="H24" s="38">
        <f t="shared" si="12"/>
        <v>60577.13734093828</v>
      </c>
      <c r="I24" s="39"/>
      <c r="J24" s="38">
        <f t="shared" si="12"/>
        <v>62091.565774461735</v>
      </c>
      <c r="K24" s="39"/>
      <c r="L24" s="38">
        <f t="shared" si="12"/>
        <v>63643.854918823286</v>
      </c>
      <c r="M24" s="39"/>
      <c r="N24" s="38">
        <f t="shared" si="12"/>
        <v>65234.95129179387</v>
      </c>
      <c r="O24" s="39"/>
      <c r="P24" s="38">
        <f t="shared" si="12"/>
        <v>66865.825074088716</v>
      </c>
      <c r="Q24" s="39"/>
      <c r="R24" s="38">
        <f t="shared" ref="R24" si="13">SUM(R25:R26)</f>
        <v>68537.470700940932</v>
      </c>
      <c r="S24" s="39"/>
      <c r="T24" s="38">
        <f t="shared" ref="T24" si="14">SUM(T25:T26)</f>
        <v>70250.907468464458</v>
      </c>
    </row>
    <row r="25" spans="1:20" s="47" customFormat="1" x14ac:dyDescent="0.2">
      <c r="A25" s="43" t="s">
        <v>20</v>
      </c>
      <c r="B25" s="44">
        <v>42566.7</v>
      </c>
      <c r="C25" s="45">
        <v>2.5000000000000001E-2</v>
      </c>
      <c r="D25" s="44">
        <f>SUM(B25*C25)+B25</f>
        <v>43630.8675</v>
      </c>
      <c r="E25" s="45">
        <v>2.5000000000000001E-2</v>
      </c>
      <c r="F25" s="44">
        <f>SUM(D25*E25)+D25</f>
        <v>44721.639187499997</v>
      </c>
      <c r="G25" s="46">
        <v>2.5000000000000001E-2</v>
      </c>
      <c r="H25" s="44">
        <f>SUM(F25*G25)+F25</f>
        <v>45839.6801671875</v>
      </c>
      <c r="I25" s="46">
        <v>2.5000000000000001E-2</v>
      </c>
      <c r="J25" s="44">
        <f>SUM(H25*I25)+H25</f>
        <v>46985.672171367187</v>
      </c>
      <c r="K25" s="46">
        <v>2.5000000000000001E-2</v>
      </c>
      <c r="L25" s="44">
        <f>SUM(J25*K25)+J25</f>
        <v>48160.31397565137</v>
      </c>
      <c r="M25" s="46">
        <v>2.5000000000000001E-2</v>
      </c>
      <c r="N25" s="44">
        <f>SUM(L25*M25)+L25</f>
        <v>49364.321825042658</v>
      </c>
      <c r="O25" s="46">
        <v>2.5000000000000001E-2</v>
      </c>
      <c r="P25" s="44">
        <f>SUM(N25*O25)+N25</f>
        <v>50598.429870668726</v>
      </c>
      <c r="Q25" s="46">
        <v>2.5000000000000001E-2</v>
      </c>
      <c r="R25" s="44">
        <f>SUM(P25*Q25)+P25</f>
        <v>51863.390617435442</v>
      </c>
      <c r="S25" s="46">
        <v>2.5000000000000001E-2</v>
      </c>
      <c r="T25" s="44">
        <f>SUM(R25*S25)+R25</f>
        <v>53159.975382871329</v>
      </c>
    </row>
    <row r="26" spans="1:20" s="47" customFormat="1" x14ac:dyDescent="0.2">
      <c r="A26" s="43" t="s">
        <v>21</v>
      </c>
      <c r="B26" s="44">
        <f>B25*32.15%</f>
        <v>13685.19405</v>
      </c>
      <c r="C26" s="45">
        <v>2.5000000000000001E-2</v>
      </c>
      <c r="D26" s="44">
        <f>SUM(B26*C26)+B26</f>
        <v>14027.32390125</v>
      </c>
      <c r="E26" s="45">
        <v>2.5000000000000001E-2</v>
      </c>
      <c r="F26" s="44">
        <f>SUM(D26*E26)+D26</f>
        <v>14378.006998781249</v>
      </c>
      <c r="G26" s="46">
        <v>2.5000000000000001E-2</v>
      </c>
      <c r="H26" s="44">
        <f>SUM(F26*G26)+F26</f>
        <v>14737.457173750781</v>
      </c>
      <c r="I26" s="46">
        <v>2.5000000000000001E-2</v>
      </c>
      <c r="J26" s="44">
        <f>SUM(H26*I26)+H26</f>
        <v>15105.893603094552</v>
      </c>
      <c r="K26" s="46">
        <v>2.5000000000000001E-2</v>
      </c>
      <c r="L26" s="44">
        <f>SUM(J26*K26)+J26</f>
        <v>15483.540943171914</v>
      </c>
      <c r="M26" s="46">
        <v>2.5000000000000001E-2</v>
      </c>
      <c r="N26" s="44">
        <f>SUM(L26*M26)+L26</f>
        <v>15870.629466751212</v>
      </c>
      <c r="O26" s="46">
        <v>2.5000000000000001E-2</v>
      </c>
      <c r="P26" s="44">
        <f>SUM(N26*O26)+N26</f>
        <v>16267.395203419992</v>
      </c>
      <c r="Q26" s="46">
        <v>2.5000000000000001E-2</v>
      </c>
      <c r="R26" s="44">
        <f>SUM(P26*Q26)+P26</f>
        <v>16674.080083505491</v>
      </c>
      <c r="S26" s="46">
        <v>2.5000000000000001E-2</v>
      </c>
      <c r="T26" s="44">
        <f>SUM(R26*S26)+R26</f>
        <v>17090.932085593129</v>
      </c>
    </row>
    <row r="27" spans="1:20" s="42" customFormat="1" x14ac:dyDescent="0.2">
      <c r="A27" s="43"/>
      <c r="B27" s="44"/>
      <c r="C27" s="45"/>
      <c r="D27" s="44"/>
      <c r="E27" s="45"/>
      <c r="F27" s="48"/>
      <c r="G27" s="46"/>
      <c r="H27" s="48"/>
      <c r="I27" s="46"/>
      <c r="J27" s="48"/>
      <c r="K27" s="46"/>
      <c r="L27" s="48"/>
      <c r="M27" s="46"/>
      <c r="N27" s="48"/>
      <c r="O27" s="46"/>
      <c r="P27" s="48"/>
      <c r="Q27" s="46"/>
      <c r="R27" s="48"/>
      <c r="S27" s="46"/>
      <c r="T27" s="48"/>
    </row>
    <row r="28" spans="1:20" s="51" customFormat="1" x14ac:dyDescent="0.2">
      <c r="A28" s="37" t="s">
        <v>22</v>
      </c>
      <c r="B28" s="38">
        <f>SUM(B29+B46)</f>
        <v>25560</v>
      </c>
      <c r="C28" s="39" t="s">
        <v>3</v>
      </c>
      <c r="D28" s="38">
        <f>SUM(D29+D46)</f>
        <v>26100.05</v>
      </c>
      <c r="E28" s="39"/>
      <c r="F28" s="38">
        <f>SUM(F29+F46)</f>
        <v>26293.258374999998</v>
      </c>
      <c r="G28" s="39"/>
      <c r="H28" s="38">
        <f>SUM(H29+H46)</f>
        <v>26488.729487187502</v>
      </c>
      <c r="I28" s="39"/>
      <c r="J28" s="38">
        <f>SUM(J29+J46)</f>
        <v>26686.502752367975</v>
      </c>
      <c r="K28" s="39"/>
      <c r="L28" s="38">
        <f>SUM(L29+L46)</f>
        <v>26897.492771209101</v>
      </c>
      <c r="M28" s="39"/>
      <c r="N28" s="38">
        <f>SUM(N29+N46)</f>
        <v>27111.351158427453</v>
      </c>
      <c r="O28" s="39"/>
      <c r="P28" s="38">
        <f>SUM(P29+P46)</f>
        <v>27328.134062291792</v>
      </c>
      <c r="Q28" s="39"/>
      <c r="R28" s="38">
        <f>SUM(R29+R46)</f>
        <v>27547.898946054549</v>
      </c>
      <c r="S28" s="39"/>
      <c r="T28" s="38">
        <f>SUM(T29+T46)</f>
        <v>27770.704621472589</v>
      </c>
    </row>
    <row r="29" spans="1:20" s="47" customFormat="1" x14ac:dyDescent="0.2">
      <c r="A29" s="49" t="s">
        <v>23</v>
      </c>
      <c r="B29" s="50">
        <f>SUM(B30:B45)</f>
        <v>25160</v>
      </c>
      <c r="C29" s="50" t="s">
        <v>3</v>
      </c>
      <c r="D29" s="50">
        <f>SUM(D30:D45)</f>
        <v>25700.05</v>
      </c>
      <c r="E29" s="50" t="s">
        <v>3</v>
      </c>
      <c r="F29" s="50">
        <f>SUM(F30:F45)</f>
        <v>25893.258374999998</v>
      </c>
      <c r="G29" s="50" t="s">
        <v>3</v>
      </c>
      <c r="H29" s="50">
        <f>SUM(H30:H45)</f>
        <v>26088.729487187502</v>
      </c>
      <c r="I29" s="50" t="s">
        <v>3</v>
      </c>
      <c r="J29" s="50">
        <f>SUM(J30:J45)</f>
        <v>26286.502752367975</v>
      </c>
      <c r="K29" s="50" t="s">
        <v>3</v>
      </c>
      <c r="L29" s="50">
        <f>SUM(L30:L45)</f>
        <v>26497.492771209101</v>
      </c>
      <c r="M29" s="50" t="s">
        <v>3</v>
      </c>
      <c r="N29" s="50">
        <f>SUM(N30:N45)</f>
        <v>26711.351158427453</v>
      </c>
      <c r="O29" s="50" t="s">
        <v>3</v>
      </c>
      <c r="P29" s="50">
        <f>SUM(P30:P45)</f>
        <v>26928.134062291792</v>
      </c>
      <c r="Q29" s="50" t="s">
        <v>3</v>
      </c>
      <c r="R29" s="50">
        <f>SUM(R30:R45)</f>
        <v>27147.898946054549</v>
      </c>
      <c r="S29" s="50" t="s">
        <v>3</v>
      </c>
      <c r="T29" s="50">
        <f>SUM(T30:T45)</f>
        <v>27370.704621472589</v>
      </c>
    </row>
    <row r="30" spans="1:20" s="47" customFormat="1" x14ac:dyDescent="0.2">
      <c r="A30" s="43" t="s">
        <v>24</v>
      </c>
      <c r="B30" s="44">
        <v>0</v>
      </c>
      <c r="C30" s="45">
        <v>2.5000000000000001E-2</v>
      </c>
      <c r="D30" s="44">
        <f t="shared" ref="D30:D46" si="15">SUM(B30*C30)+B30</f>
        <v>0</v>
      </c>
      <c r="E30" s="45">
        <v>2.5000000000000001E-3</v>
      </c>
      <c r="F30" s="44">
        <f t="shared" ref="F30:F46" si="16">SUM(D30*E30)+D30</f>
        <v>0</v>
      </c>
      <c r="G30" s="46">
        <v>2.5000000000000001E-3</v>
      </c>
      <c r="H30" s="44">
        <f t="shared" ref="H30:H46" si="17">SUM(F30*G30)+F30</f>
        <v>0</v>
      </c>
      <c r="I30" s="46">
        <v>2.5000000000000001E-3</v>
      </c>
      <c r="J30" s="44">
        <f t="shared" ref="J30:J46" si="18">SUM(H30*I30)+H30</f>
        <v>0</v>
      </c>
      <c r="K30" s="46">
        <v>2.5000000000000001E-3</v>
      </c>
      <c r="L30" s="44">
        <f t="shared" ref="L30:L46" si="19">SUM(J30*K30)+J30</f>
        <v>0</v>
      </c>
      <c r="M30" s="46">
        <v>2.5000000000000001E-3</v>
      </c>
      <c r="N30" s="44">
        <f t="shared" ref="N30:N46" si="20">SUM(L30*M30)+L30</f>
        <v>0</v>
      </c>
      <c r="O30" s="46">
        <v>2.5000000000000001E-3</v>
      </c>
      <c r="P30" s="44">
        <f t="shared" ref="P30:P46" si="21">SUM(N30*O30)+N30</f>
        <v>0</v>
      </c>
      <c r="Q30" s="46">
        <v>2.5000000000000001E-3</v>
      </c>
      <c r="R30" s="44">
        <f t="shared" ref="R30:R38" si="22">SUM(P30*Q30)+P30</f>
        <v>0</v>
      </c>
      <c r="S30" s="46">
        <v>2.5000000000000001E-3</v>
      </c>
      <c r="T30" s="44">
        <f t="shared" ref="T30:T38" si="23">SUM(R30*S30)+R30</f>
        <v>0</v>
      </c>
    </row>
    <row r="31" spans="1:20" s="47" customFormat="1" x14ac:dyDescent="0.2">
      <c r="A31" s="43" t="s">
        <v>25</v>
      </c>
      <c r="B31" s="44">
        <v>3000</v>
      </c>
      <c r="C31" s="45">
        <v>2.5000000000000001E-2</v>
      </c>
      <c r="D31" s="44">
        <f t="shared" si="15"/>
        <v>3075</v>
      </c>
      <c r="E31" s="45">
        <v>1.4999999999999999E-2</v>
      </c>
      <c r="F31" s="44">
        <f t="shared" si="16"/>
        <v>3121.125</v>
      </c>
      <c r="G31" s="46">
        <v>1.4999999999999999E-2</v>
      </c>
      <c r="H31" s="44">
        <f t="shared" si="17"/>
        <v>3167.941875</v>
      </c>
      <c r="I31" s="46">
        <v>1.4999999999999999E-2</v>
      </c>
      <c r="J31" s="44">
        <f t="shared" si="18"/>
        <v>3215.4610031249999</v>
      </c>
      <c r="K31" s="46">
        <v>0.02</v>
      </c>
      <c r="L31" s="44">
        <f t="shared" si="19"/>
        <v>3279.7702231875001</v>
      </c>
      <c r="M31" s="46">
        <v>0.02</v>
      </c>
      <c r="N31" s="44">
        <f t="shared" si="20"/>
        <v>3345.3656276512502</v>
      </c>
      <c r="O31" s="46">
        <v>0.02</v>
      </c>
      <c r="P31" s="44">
        <f t="shared" si="21"/>
        <v>3412.2729402042751</v>
      </c>
      <c r="Q31" s="46">
        <v>0.02</v>
      </c>
      <c r="R31" s="44">
        <f t="shared" si="22"/>
        <v>3480.5183990083606</v>
      </c>
      <c r="S31" s="46">
        <v>0.02</v>
      </c>
      <c r="T31" s="44">
        <f t="shared" si="23"/>
        <v>3550.1287669885278</v>
      </c>
    </row>
    <row r="32" spans="1:20" s="47" customFormat="1" x14ac:dyDescent="0.2">
      <c r="A32" s="43" t="s">
        <v>26</v>
      </c>
      <c r="B32" s="44">
        <v>1000</v>
      </c>
      <c r="C32" s="45">
        <v>2.5000000000000001E-2</v>
      </c>
      <c r="D32" s="44">
        <f t="shared" si="15"/>
        <v>1025</v>
      </c>
      <c r="E32" s="45">
        <v>7.4999999999999997E-3</v>
      </c>
      <c r="F32" s="44">
        <f t="shared" si="16"/>
        <v>1032.6875</v>
      </c>
      <c r="G32" s="46">
        <v>7.4999999999999997E-3</v>
      </c>
      <c r="H32" s="44">
        <f t="shared" si="17"/>
        <v>1040.43265625</v>
      </c>
      <c r="I32" s="46">
        <v>7.4999999999999997E-3</v>
      </c>
      <c r="J32" s="44">
        <f t="shared" si="18"/>
        <v>1048.235901171875</v>
      </c>
      <c r="K32" s="46">
        <v>7.4999999999999997E-3</v>
      </c>
      <c r="L32" s="44">
        <f t="shared" si="19"/>
        <v>1056.097670430664</v>
      </c>
      <c r="M32" s="46">
        <v>7.4999999999999997E-3</v>
      </c>
      <c r="N32" s="44">
        <f t="shared" si="20"/>
        <v>1064.0184029588941</v>
      </c>
      <c r="O32" s="46">
        <v>7.4999999999999997E-3</v>
      </c>
      <c r="P32" s="44">
        <f t="shared" si="21"/>
        <v>1071.9985409810859</v>
      </c>
      <c r="Q32" s="46">
        <v>7.4999999999999997E-3</v>
      </c>
      <c r="R32" s="44">
        <f t="shared" si="22"/>
        <v>1080.0385300384439</v>
      </c>
      <c r="S32" s="46">
        <v>7.4999999999999997E-3</v>
      </c>
      <c r="T32" s="44">
        <f t="shared" si="23"/>
        <v>1088.1388190137322</v>
      </c>
    </row>
    <row r="33" spans="1:20" s="47" customFormat="1" x14ac:dyDescent="0.2">
      <c r="A33" s="43" t="s">
        <v>89</v>
      </c>
      <c r="B33" s="44">
        <v>4800</v>
      </c>
      <c r="C33" s="45">
        <v>2.5000000000000001E-2</v>
      </c>
      <c r="D33" s="44">
        <f t="shared" si="15"/>
        <v>4920</v>
      </c>
      <c r="E33" s="45">
        <v>5.0000000000000001E-3</v>
      </c>
      <c r="F33" s="44">
        <f t="shared" si="16"/>
        <v>4944.6000000000004</v>
      </c>
      <c r="G33" s="46">
        <v>5.0000000000000001E-3</v>
      </c>
      <c r="H33" s="44">
        <f t="shared" si="17"/>
        <v>4969.3230000000003</v>
      </c>
      <c r="I33" s="46">
        <v>5.0000000000000001E-3</v>
      </c>
      <c r="J33" s="44">
        <f t="shared" si="18"/>
        <v>4994.1696150000007</v>
      </c>
      <c r="K33" s="46">
        <v>5.0000000000000001E-3</v>
      </c>
      <c r="L33" s="44">
        <f t="shared" si="19"/>
        <v>5019.1404630750003</v>
      </c>
      <c r="M33" s="46">
        <v>5.0000000000000001E-3</v>
      </c>
      <c r="N33" s="44">
        <f t="shared" si="20"/>
        <v>5044.2361653903754</v>
      </c>
      <c r="O33" s="46">
        <v>5.0000000000000001E-3</v>
      </c>
      <c r="P33" s="44">
        <f t="shared" si="21"/>
        <v>5069.4573462173275</v>
      </c>
      <c r="Q33" s="46">
        <v>5.0000000000000001E-3</v>
      </c>
      <c r="R33" s="44">
        <f t="shared" si="22"/>
        <v>5094.8046329484141</v>
      </c>
      <c r="S33" s="46">
        <v>5.0000000000000001E-3</v>
      </c>
      <c r="T33" s="44">
        <f t="shared" si="23"/>
        <v>5120.2786561131561</v>
      </c>
    </row>
    <row r="34" spans="1:20" s="47" customFormat="1" x14ac:dyDescent="0.2">
      <c r="A34" s="43" t="s">
        <v>27</v>
      </c>
      <c r="B34" s="44">
        <v>0</v>
      </c>
      <c r="C34" s="45">
        <v>2.5000000000000001E-2</v>
      </c>
      <c r="D34" s="44">
        <f t="shared" si="15"/>
        <v>0</v>
      </c>
      <c r="E34" s="45">
        <v>5.0000000000000001E-3</v>
      </c>
      <c r="F34" s="44">
        <f t="shared" si="16"/>
        <v>0</v>
      </c>
      <c r="G34" s="46">
        <v>5.0000000000000001E-3</v>
      </c>
      <c r="H34" s="44">
        <f t="shared" si="17"/>
        <v>0</v>
      </c>
      <c r="I34" s="46">
        <v>5.0000000000000001E-3</v>
      </c>
      <c r="J34" s="44">
        <f t="shared" si="18"/>
        <v>0</v>
      </c>
      <c r="K34" s="46">
        <v>5.0000000000000001E-3</v>
      </c>
      <c r="L34" s="44">
        <f t="shared" si="19"/>
        <v>0</v>
      </c>
      <c r="M34" s="46">
        <v>5.0000000000000001E-3</v>
      </c>
      <c r="N34" s="44">
        <f t="shared" si="20"/>
        <v>0</v>
      </c>
      <c r="O34" s="46">
        <v>5.0000000000000001E-3</v>
      </c>
      <c r="P34" s="44">
        <f t="shared" si="21"/>
        <v>0</v>
      </c>
      <c r="Q34" s="46">
        <v>5.0000000000000001E-3</v>
      </c>
      <c r="R34" s="44">
        <f t="shared" si="22"/>
        <v>0</v>
      </c>
      <c r="S34" s="46">
        <v>5.0000000000000001E-3</v>
      </c>
      <c r="T34" s="44">
        <f t="shared" si="23"/>
        <v>0</v>
      </c>
    </row>
    <row r="35" spans="1:20" s="47" customFormat="1" x14ac:dyDescent="0.2">
      <c r="A35" s="43" t="s">
        <v>28</v>
      </c>
      <c r="B35" s="44">
        <v>6000</v>
      </c>
      <c r="C35" s="45">
        <v>2.5000000000000001E-2</v>
      </c>
      <c r="D35" s="44">
        <f t="shared" si="15"/>
        <v>6150</v>
      </c>
      <c r="E35" s="45">
        <v>7.4999999999999997E-3</v>
      </c>
      <c r="F35" s="44">
        <f t="shared" si="16"/>
        <v>6196.125</v>
      </c>
      <c r="G35" s="46">
        <v>7.4999999999999997E-3</v>
      </c>
      <c r="H35" s="44">
        <f t="shared" si="17"/>
        <v>6242.5959375000002</v>
      </c>
      <c r="I35" s="46">
        <v>7.4999999999999997E-3</v>
      </c>
      <c r="J35" s="44">
        <f t="shared" si="18"/>
        <v>6289.4154070312507</v>
      </c>
      <c r="K35" s="46">
        <v>7.4999999999999997E-3</v>
      </c>
      <c r="L35" s="44">
        <f t="shared" si="19"/>
        <v>6336.5860225839851</v>
      </c>
      <c r="M35" s="46">
        <v>7.4999999999999997E-3</v>
      </c>
      <c r="N35" s="44">
        <f t="shared" si="20"/>
        <v>6384.1104177533653</v>
      </c>
      <c r="O35" s="46">
        <v>7.4999999999999997E-3</v>
      </c>
      <c r="P35" s="44">
        <f t="shared" si="21"/>
        <v>6431.9912458865156</v>
      </c>
      <c r="Q35" s="46">
        <v>7.4999999999999997E-3</v>
      </c>
      <c r="R35" s="44">
        <f t="shared" si="22"/>
        <v>6480.231180230664</v>
      </c>
      <c r="S35" s="46">
        <v>7.4999999999999997E-3</v>
      </c>
      <c r="T35" s="44">
        <f t="shared" si="23"/>
        <v>6528.8329140823944</v>
      </c>
    </row>
    <row r="36" spans="1:20" s="47" customFormat="1" x14ac:dyDescent="0.2">
      <c r="A36" s="43" t="s">
        <v>29</v>
      </c>
      <c r="B36" s="44">
        <v>300</v>
      </c>
      <c r="C36" s="45">
        <v>2.5000000000000001E-2</v>
      </c>
      <c r="D36" s="44">
        <f t="shared" si="15"/>
        <v>307.5</v>
      </c>
      <c r="E36" s="45">
        <v>2.5000000000000001E-3</v>
      </c>
      <c r="F36" s="44">
        <f t="shared" si="16"/>
        <v>308.26875000000001</v>
      </c>
      <c r="G36" s="46">
        <v>2.5000000000000001E-3</v>
      </c>
      <c r="H36" s="44">
        <f t="shared" si="17"/>
        <v>309.03942187500002</v>
      </c>
      <c r="I36" s="46">
        <v>2.5000000000000001E-3</v>
      </c>
      <c r="J36" s="44">
        <f t="shared" si="18"/>
        <v>309.81202042968749</v>
      </c>
      <c r="K36" s="46">
        <v>2.5000000000000001E-3</v>
      </c>
      <c r="L36" s="44">
        <f t="shared" si="19"/>
        <v>310.58655048076173</v>
      </c>
      <c r="M36" s="46">
        <v>2.5000000000000001E-3</v>
      </c>
      <c r="N36" s="44">
        <f t="shared" si="20"/>
        <v>311.36301685696361</v>
      </c>
      <c r="O36" s="46">
        <v>2.5000000000000001E-3</v>
      </c>
      <c r="P36" s="44">
        <f t="shared" si="21"/>
        <v>312.14142439910603</v>
      </c>
      <c r="Q36" s="46">
        <v>2.5000000000000001E-3</v>
      </c>
      <c r="R36" s="44">
        <f t="shared" si="22"/>
        <v>312.92177796010378</v>
      </c>
      <c r="S36" s="46">
        <v>2.5000000000000001E-3</v>
      </c>
      <c r="T36" s="44">
        <f t="shared" si="23"/>
        <v>313.70408240500404</v>
      </c>
    </row>
    <row r="37" spans="1:20" s="47" customFormat="1" x14ac:dyDescent="0.2">
      <c r="A37" s="43" t="s">
        <v>30</v>
      </c>
      <c r="B37" s="44">
        <v>3000</v>
      </c>
      <c r="C37" s="45">
        <v>2.5000000000000001E-2</v>
      </c>
      <c r="D37" s="44">
        <f t="shared" si="15"/>
        <v>3075</v>
      </c>
      <c r="E37" s="45">
        <v>5.0000000000000001E-3</v>
      </c>
      <c r="F37" s="44">
        <f t="shared" si="16"/>
        <v>3090.375</v>
      </c>
      <c r="G37" s="46">
        <v>5.0000000000000001E-3</v>
      </c>
      <c r="H37" s="44">
        <f t="shared" si="17"/>
        <v>3105.8268750000002</v>
      </c>
      <c r="I37" s="46">
        <v>5.0000000000000001E-3</v>
      </c>
      <c r="J37" s="44">
        <f t="shared" si="18"/>
        <v>3121.3560093750002</v>
      </c>
      <c r="K37" s="46">
        <v>5.0000000000000001E-3</v>
      </c>
      <c r="L37" s="44">
        <f t="shared" si="19"/>
        <v>3136.9627894218752</v>
      </c>
      <c r="M37" s="46">
        <v>5.0000000000000001E-3</v>
      </c>
      <c r="N37" s="44">
        <f t="shared" si="20"/>
        <v>3152.6476033689846</v>
      </c>
      <c r="O37" s="46">
        <v>5.0000000000000001E-3</v>
      </c>
      <c r="P37" s="44">
        <f t="shared" si="21"/>
        <v>3168.4108413858294</v>
      </c>
      <c r="Q37" s="46">
        <v>5.0000000000000001E-3</v>
      </c>
      <c r="R37" s="44">
        <f t="shared" si="22"/>
        <v>3184.2528955927587</v>
      </c>
      <c r="S37" s="46">
        <v>5.0000000000000001E-3</v>
      </c>
      <c r="T37" s="44">
        <f t="shared" si="23"/>
        <v>3200.1741600707223</v>
      </c>
    </row>
    <row r="38" spans="1:20" s="47" customFormat="1" x14ac:dyDescent="0.2">
      <c r="A38" s="43" t="s">
        <v>31</v>
      </c>
      <c r="B38" s="44">
        <v>1500</v>
      </c>
      <c r="C38" s="45">
        <v>2.5000000000000001E-2</v>
      </c>
      <c r="D38" s="44">
        <f t="shared" si="15"/>
        <v>1537.5</v>
      </c>
      <c r="E38" s="45">
        <v>1E-3</v>
      </c>
      <c r="F38" s="44">
        <f t="shared" si="16"/>
        <v>1539.0374999999999</v>
      </c>
      <c r="G38" s="46">
        <v>1E-3</v>
      </c>
      <c r="H38" s="44">
        <f t="shared" si="17"/>
        <v>1540.5765374999999</v>
      </c>
      <c r="I38" s="46">
        <v>1E-3</v>
      </c>
      <c r="J38" s="44">
        <f t="shared" si="18"/>
        <v>1542.1171140375</v>
      </c>
      <c r="K38" s="46">
        <v>1E-3</v>
      </c>
      <c r="L38" s="44">
        <f t="shared" si="19"/>
        <v>1543.6592311515374</v>
      </c>
      <c r="M38" s="46">
        <v>1E-3</v>
      </c>
      <c r="N38" s="44">
        <f t="shared" si="20"/>
        <v>1545.202890382689</v>
      </c>
      <c r="O38" s="46">
        <v>1E-3</v>
      </c>
      <c r="P38" s="44">
        <f t="shared" si="21"/>
        <v>1546.7480932730716</v>
      </c>
      <c r="Q38" s="46">
        <v>1E-3</v>
      </c>
      <c r="R38" s="44">
        <f t="shared" si="22"/>
        <v>1548.2948413663446</v>
      </c>
      <c r="S38" s="46">
        <v>1E-3</v>
      </c>
      <c r="T38" s="44">
        <f t="shared" si="23"/>
        <v>1549.843136207711</v>
      </c>
    </row>
    <row r="39" spans="1:20" s="47" customFormat="1" x14ac:dyDescent="0.2">
      <c r="A39" s="43" t="s">
        <v>32</v>
      </c>
      <c r="B39" s="44">
        <v>0</v>
      </c>
      <c r="C39" s="45"/>
      <c r="D39" s="44">
        <v>0</v>
      </c>
      <c r="E39" s="45"/>
      <c r="F39" s="44">
        <v>0</v>
      </c>
      <c r="G39" s="46"/>
      <c r="H39" s="44">
        <v>0</v>
      </c>
      <c r="I39" s="46"/>
      <c r="J39" s="44">
        <v>0</v>
      </c>
      <c r="K39" s="46"/>
      <c r="L39" s="44">
        <v>0</v>
      </c>
      <c r="M39" s="46"/>
      <c r="N39" s="44">
        <v>0</v>
      </c>
      <c r="O39" s="46"/>
      <c r="P39" s="44">
        <v>0</v>
      </c>
      <c r="Q39" s="46"/>
      <c r="R39" s="44">
        <v>0</v>
      </c>
      <c r="S39" s="46"/>
      <c r="T39" s="44">
        <v>0</v>
      </c>
    </row>
    <row r="40" spans="1:20" s="47" customFormat="1" x14ac:dyDescent="0.2">
      <c r="A40" s="43" t="s">
        <v>33</v>
      </c>
      <c r="B40" s="44">
        <v>1000</v>
      </c>
      <c r="C40" s="45">
        <v>0.01</v>
      </c>
      <c r="D40" s="44">
        <f t="shared" si="15"/>
        <v>1010</v>
      </c>
      <c r="E40" s="45">
        <v>0.01</v>
      </c>
      <c r="F40" s="44">
        <f t="shared" si="16"/>
        <v>1020.1</v>
      </c>
      <c r="G40" s="46">
        <v>0.01</v>
      </c>
      <c r="H40" s="44">
        <f t="shared" si="17"/>
        <v>1030.3009999999999</v>
      </c>
      <c r="I40" s="46">
        <v>0.01</v>
      </c>
      <c r="J40" s="44">
        <f t="shared" si="18"/>
        <v>1040.60401</v>
      </c>
      <c r="K40" s="46">
        <v>5.0000000000000001E-3</v>
      </c>
      <c r="L40" s="44">
        <f t="shared" si="19"/>
        <v>1045.8070300500001</v>
      </c>
      <c r="M40" s="46">
        <v>5.0000000000000001E-3</v>
      </c>
      <c r="N40" s="44">
        <f t="shared" si="20"/>
        <v>1051.0360652002501</v>
      </c>
      <c r="O40" s="46">
        <v>5.0000000000000001E-3</v>
      </c>
      <c r="P40" s="44">
        <f t="shared" si="21"/>
        <v>1056.2912455262513</v>
      </c>
      <c r="Q40" s="46">
        <v>5.0000000000000001E-3</v>
      </c>
      <c r="R40" s="44">
        <f t="shared" ref="R40:R46" si="24">SUM(P40*Q40)+P40</f>
        <v>1061.5727017538825</v>
      </c>
      <c r="S40" s="46">
        <v>5.0000000000000001E-3</v>
      </c>
      <c r="T40" s="44">
        <f t="shared" ref="T40:T46" si="25">SUM(R40*S40)+R40</f>
        <v>1066.880565262652</v>
      </c>
    </row>
    <row r="41" spans="1:20" s="47" customFormat="1" x14ac:dyDescent="0.2">
      <c r="A41" s="43" t="s">
        <v>34</v>
      </c>
      <c r="B41" s="44">
        <v>500</v>
      </c>
      <c r="C41" s="45">
        <v>0.01</v>
      </c>
      <c r="D41" s="44">
        <f t="shared" si="15"/>
        <v>505</v>
      </c>
      <c r="E41" s="45">
        <v>0.01</v>
      </c>
      <c r="F41" s="44">
        <f t="shared" si="16"/>
        <v>510.05</v>
      </c>
      <c r="G41" s="46">
        <v>0.01</v>
      </c>
      <c r="H41" s="44">
        <f t="shared" si="17"/>
        <v>515.15049999999997</v>
      </c>
      <c r="I41" s="46">
        <v>0.01</v>
      </c>
      <c r="J41" s="44">
        <f t="shared" si="18"/>
        <v>520.30200500000001</v>
      </c>
      <c r="K41" s="46">
        <v>0.01</v>
      </c>
      <c r="L41" s="44">
        <f t="shared" si="19"/>
        <v>525.50502504999997</v>
      </c>
      <c r="M41" s="46">
        <v>0.01</v>
      </c>
      <c r="N41" s="44">
        <f t="shared" si="20"/>
        <v>530.76007530049992</v>
      </c>
      <c r="O41" s="46">
        <v>0.01</v>
      </c>
      <c r="P41" s="44">
        <f t="shared" si="21"/>
        <v>536.0676760535049</v>
      </c>
      <c r="Q41" s="46">
        <v>0.01</v>
      </c>
      <c r="R41" s="44">
        <f t="shared" si="24"/>
        <v>541.42835281403995</v>
      </c>
      <c r="S41" s="46">
        <v>0.01</v>
      </c>
      <c r="T41" s="44">
        <f t="shared" si="25"/>
        <v>546.8426363421803</v>
      </c>
    </row>
    <row r="42" spans="1:20" s="47" customFormat="1" x14ac:dyDescent="0.2">
      <c r="A42" s="43" t="s">
        <v>35</v>
      </c>
      <c r="B42" s="44">
        <v>0</v>
      </c>
      <c r="C42" s="45">
        <v>0.02</v>
      </c>
      <c r="D42" s="44">
        <f t="shared" si="15"/>
        <v>0</v>
      </c>
      <c r="E42" s="45">
        <v>0.02</v>
      </c>
      <c r="F42" s="44">
        <f t="shared" si="16"/>
        <v>0</v>
      </c>
      <c r="G42" s="46">
        <v>0.02</v>
      </c>
      <c r="H42" s="44">
        <f t="shared" si="17"/>
        <v>0</v>
      </c>
      <c r="I42" s="46">
        <v>0.02</v>
      </c>
      <c r="J42" s="44">
        <f t="shared" si="18"/>
        <v>0</v>
      </c>
      <c r="K42" s="46">
        <v>0.02</v>
      </c>
      <c r="L42" s="44">
        <f t="shared" si="19"/>
        <v>0</v>
      </c>
      <c r="M42" s="46">
        <v>0.02</v>
      </c>
      <c r="N42" s="44">
        <f t="shared" si="20"/>
        <v>0</v>
      </c>
      <c r="O42" s="46">
        <v>0.02</v>
      </c>
      <c r="P42" s="44">
        <f t="shared" si="21"/>
        <v>0</v>
      </c>
      <c r="Q42" s="46">
        <v>0.02</v>
      </c>
      <c r="R42" s="44">
        <f t="shared" si="24"/>
        <v>0</v>
      </c>
      <c r="S42" s="46">
        <v>0.02</v>
      </c>
      <c r="T42" s="44">
        <f t="shared" si="25"/>
        <v>0</v>
      </c>
    </row>
    <row r="43" spans="1:20" s="47" customFormat="1" x14ac:dyDescent="0.2">
      <c r="A43" s="43" t="s">
        <v>36</v>
      </c>
      <c r="B43" s="44">
        <v>840</v>
      </c>
      <c r="C43" s="45">
        <v>0.03</v>
      </c>
      <c r="D43" s="44">
        <f t="shared" si="15"/>
        <v>865.2</v>
      </c>
      <c r="E43" s="45">
        <v>0.03</v>
      </c>
      <c r="F43" s="44">
        <f t="shared" si="16"/>
        <v>891.15600000000006</v>
      </c>
      <c r="G43" s="46">
        <v>0.03</v>
      </c>
      <c r="H43" s="44">
        <f t="shared" si="17"/>
        <v>917.89068000000009</v>
      </c>
      <c r="I43" s="46">
        <v>0.03</v>
      </c>
      <c r="J43" s="44">
        <f t="shared" si="18"/>
        <v>945.42740040000012</v>
      </c>
      <c r="K43" s="46">
        <v>0.03</v>
      </c>
      <c r="L43" s="44">
        <f t="shared" si="19"/>
        <v>973.79022241200016</v>
      </c>
      <c r="M43" s="46">
        <v>0.03</v>
      </c>
      <c r="N43" s="44">
        <f t="shared" si="20"/>
        <v>1003.0039290843602</v>
      </c>
      <c r="O43" s="46">
        <v>0.03</v>
      </c>
      <c r="P43" s="44">
        <f t="shared" si="21"/>
        <v>1033.0940469568909</v>
      </c>
      <c r="Q43" s="46">
        <v>0.03</v>
      </c>
      <c r="R43" s="44">
        <f t="shared" si="24"/>
        <v>1064.0868683655976</v>
      </c>
      <c r="S43" s="46">
        <v>0.03</v>
      </c>
      <c r="T43" s="44">
        <f t="shared" si="25"/>
        <v>1096.0094744165656</v>
      </c>
    </row>
    <row r="44" spans="1:20" s="47" customFormat="1" x14ac:dyDescent="0.2">
      <c r="A44" s="43" t="s">
        <v>37</v>
      </c>
      <c r="B44" s="44">
        <v>720</v>
      </c>
      <c r="C44" s="45">
        <v>5.0000000000000001E-3</v>
      </c>
      <c r="D44" s="44">
        <f t="shared" si="15"/>
        <v>723.6</v>
      </c>
      <c r="E44" s="45">
        <v>5.0000000000000001E-3</v>
      </c>
      <c r="F44" s="44">
        <f t="shared" si="16"/>
        <v>727.21800000000007</v>
      </c>
      <c r="G44" s="46">
        <v>5.0000000000000001E-3</v>
      </c>
      <c r="H44" s="44">
        <f t="shared" si="17"/>
        <v>730.85409000000004</v>
      </c>
      <c r="I44" s="46">
        <v>5.0000000000000001E-3</v>
      </c>
      <c r="J44" s="44">
        <f t="shared" si="18"/>
        <v>734.50836045000005</v>
      </c>
      <c r="K44" s="46">
        <v>5.0000000000000001E-3</v>
      </c>
      <c r="L44" s="44">
        <f t="shared" si="19"/>
        <v>738.18090225225001</v>
      </c>
      <c r="M44" s="46">
        <v>5.0000000000000001E-3</v>
      </c>
      <c r="N44" s="44">
        <f t="shared" si="20"/>
        <v>741.87180676351124</v>
      </c>
      <c r="O44" s="46">
        <v>5.0000000000000001E-3</v>
      </c>
      <c r="P44" s="44">
        <f t="shared" si="21"/>
        <v>745.58116579732882</v>
      </c>
      <c r="Q44" s="46">
        <v>5.0000000000000001E-3</v>
      </c>
      <c r="R44" s="44">
        <f t="shared" si="24"/>
        <v>749.30907162631547</v>
      </c>
      <c r="S44" s="46">
        <v>5.0000000000000001E-3</v>
      </c>
      <c r="T44" s="44">
        <f t="shared" si="25"/>
        <v>753.05561698444706</v>
      </c>
    </row>
    <row r="45" spans="1:20" s="51" customFormat="1" x14ac:dyDescent="0.2">
      <c r="A45" s="43" t="s">
        <v>39</v>
      </c>
      <c r="B45" s="44">
        <v>2500</v>
      </c>
      <c r="C45" s="45">
        <v>2.5000000000000001E-3</v>
      </c>
      <c r="D45" s="44">
        <f t="shared" si="15"/>
        <v>2506.25</v>
      </c>
      <c r="E45" s="45">
        <v>2.5000000000000001E-3</v>
      </c>
      <c r="F45" s="44">
        <f t="shared" si="16"/>
        <v>2512.515625</v>
      </c>
      <c r="G45" s="46">
        <v>2.5000000000000001E-3</v>
      </c>
      <c r="H45" s="44">
        <f t="shared" si="17"/>
        <v>2518.7969140625</v>
      </c>
      <c r="I45" s="46">
        <v>2.5000000000000001E-3</v>
      </c>
      <c r="J45" s="44">
        <f t="shared" si="18"/>
        <v>2525.0939063476562</v>
      </c>
      <c r="K45" s="46">
        <v>2.5000000000000001E-3</v>
      </c>
      <c r="L45" s="44">
        <f t="shared" si="19"/>
        <v>2531.4066411135254</v>
      </c>
      <c r="M45" s="46">
        <v>2.5000000000000001E-3</v>
      </c>
      <c r="N45" s="44">
        <f t="shared" si="20"/>
        <v>2537.7351577163095</v>
      </c>
      <c r="O45" s="46">
        <v>2.5000000000000001E-3</v>
      </c>
      <c r="P45" s="44">
        <f t="shared" si="21"/>
        <v>2544.0794956106001</v>
      </c>
      <c r="Q45" s="46">
        <v>2.5000000000000001E-3</v>
      </c>
      <c r="R45" s="44">
        <f t="shared" si="24"/>
        <v>2550.4396943496267</v>
      </c>
      <c r="S45" s="46">
        <v>2.5000000000000001E-3</v>
      </c>
      <c r="T45" s="44">
        <f t="shared" si="25"/>
        <v>2556.8157935855006</v>
      </c>
    </row>
    <row r="46" spans="1:20" s="47" customFormat="1" x14ac:dyDescent="0.2">
      <c r="A46" s="49" t="s">
        <v>40</v>
      </c>
      <c r="B46" s="52">
        <v>400</v>
      </c>
      <c r="C46" s="53">
        <v>0</v>
      </c>
      <c r="D46" s="52">
        <f t="shared" si="15"/>
        <v>400</v>
      </c>
      <c r="E46" s="53">
        <v>0</v>
      </c>
      <c r="F46" s="52">
        <f t="shared" si="16"/>
        <v>400</v>
      </c>
      <c r="G46" s="54">
        <v>0</v>
      </c>
      <c r="H46" s="52">
        <f t="shared" si="17"/>
        <v>400</v>
      </c>
      <c r="I46" s="54">
        <v>0</v>
      </c>
      <c r="J46" s="52">
        <f t="shared" si="18"/>
        <v>400</v>
      </c>
      <c r="K46" s="54">
        <v>0</v>
      </c>
      <c r="L46" s="52">
        <f t="shared" si="19"/>
        <v>400</v>
      </c>
      <c r="M46" s="54">
        <v>0</v>
      </c>
      <c r="N46" s="52">
        <f t="shared" si="20"/>
        <v>400</v>
      </c>
      <c r="O46" s="54">
        <v>0</v>
      </c>
      <c r="P46" s="52">
        <f t="shared" si="21"/>
        <v>400</v>
      </c>
      <c r="Q46" s="54">
        <v>0</v>
      </c>
      <c r="R46" s="52">
        <f t="shared" si="24"/>
        <v>400</v>
      </c>
      <c r="S46" s="54">
        <v>0</v>
      </c>
      <c r="T46" s="52">
        <f t="shared" si="25"/>
        <v>400</v>
      </c>
    </row>
    <row r="47" spans="1:20" s="42" customFormat="1" x14ac:dyDescent="0.2">
      <c r="A47" s="43"/>
      <c r="B47" s="44"/>
      <c r="C47" s="45"/>
      <c r="D47" s="44"/>
      <c r="E47" s="45"/>
      <c r="F47" s="48"/>
      <c r="G47" s="46"/>
      <c r="H47" s="48"/>
      <c r="I47" s="46"/>
      <c r="J47" s="48"/>
      <c r="K47" s="46"/>
      <c r="L47" s="48"/>
      <c r="M47" s="46"/>
      <c r="N47" s="48"/>
      <c r="O47" s="46"/>
      <c r="P47" s="48"/>
      <c r="Q47" s="46"/>
      <c r="R47" s="48"/>
      <c r="S47" s="46"/>
      <c r="T47" s="48"/>
    </row>
    <row r="48" spans="1:20" s="42" customFormat="1" x14ac:dyDescent="0.2">
      <c r="A48" s="37" t="s">
        <v>41</v>
      </c>
      <c r="B48" s="38">
        <v>0</v>
      </c>
      <c r="C48" s="38" t="s">
        <v>3</v>
      </c>
      <c r="D48" s="38">
        <v>0</v>
      </c>
      <c r="E48" s="38" t="s">
        <v>3</v>
      </c>
      <c r="F48" s="38">
        <v>0</v>
      </c>
      <c r="G48" s="38" t="s">
        <v>3</v>
      </c>
      <c r="H48" s="38">
        <v>0</v>
      </c>
      <c r="I48" s="38" t="s">
        <v>3</v>
      </c>
      <c r="J48" s="38">
        <v>0</v>
      </c>
      <c r="K48" s="38" t="s">
        <v>3</v>
      </c>
      <c r="L48" s="38">
        <v>0</v>
      </c>
      <c r="M48" s="38" t="s">
        <v>3</v>
      </c>
      <c r="N48" s="38">
        <v>0</v>
      </c>
      <c r="O48" s="38" t="s">
        <v>3</v>
      </c>
      <c r="P48" s="38">
        <v>0</v>
      </c>
      <c r="Q48" s="38" t="s">
        <v>3</v>
      </c>
      <c r="R48" s="38">
        <v>0</v>
      </c>
      <c r="S48" s="38" t="s">
        <v>3</v>
      </c>
      <c r="T48" s="38">
        <v>0</v>
      </c>
    </row>
    <row r="49" spans="1:20" s="42" customFormat="1" x14ac:dyDescent="0.2">
      <c r="A49" s="37" t="s">
        <v>42</v>
      </c>
      <c r="B49" s="38">
        <v>0</v>
      </c>
      <c r="C49" s="39"/>
      <c r="D49" s="38">
        <v>0</v>
      </c>
      <c r="E49" s="39"/>
      <c r="F49" s="38">
        <v>0</v>
      </c>
      <c r="G49" s="39" t="s">
        <v>3</v>
      </c>
      <c r="H49" s="38">
        <v>0</v>
      </c>
      <c r="I49" s="39"/>
      <c r="J49" s="38">
        <v>0</v>
      </c>
      <c r="K49" s="39"/>
      <c r="L49" s="38">
        <v>0</v>
      </c>
      <c r="M49" s="39"/>
      <c r="N49" s="38">
        <v>0</v>
      </c>
      <c r="O49" s="39"/>
      <c r="P49" s="40">
        <v>0</v>
      </c>
      <c r="Q49" s="41"/>
      <c r="R49" s="40">
        <v>0</v>
      </c>
      <c r="S49" s="41"/>
      <c r="T49" s="40">
        <v>0</v>
      </c>
    </row>
    <row r="50" spans="1:20" s="42" customFormat="1" x14ac:dyDescent="0.2">
      <c r="A50" s="37" t="s">
        <v>43</v>
      </c>
      <c r="B50" s="38">
        <v>2900</v>
      </c>
      <c r="C50" s="38"/>
      <c r="D50" s="38">
        <v>2900</v>
      </c>
      <c r="E50" s="38"/>
      <c r="F50" s="38">
        <v>2900</v>
      </c>
      <c r="G50" s="38"/>
      <c r="H50" s="38">
        <v>2900</v>
      </c>
      <c r="I50" s="38"/>
      <c r="J50" s="38">
        <v>2900</v>
      </c>
      <c r="K50" s="38"/>
      <c r="L50" s="38">
        <v>2900</v>
      </c>
      <c r="M50" s="38"/>
      <c r="N50" s="38">
        <v>2900</v>
      </c>
      <c r="O50" s="38"/>
      <c r="P50" s="38">
        <v>2900</v>
      </c>
      <c r="Q50" s="38"/>
      <c r="R50" s="38">
        <v>2900</v>
      </c>
      <c r="S50" s="38"/>
      <c r="T50" s="38">
        <v>2900</v>
      </c>
    </row>
    <row r="51" spans="1:20" s="42" customFormat="1" x14ac:dyDescent="0.2">
      <c r="A51" s="37" t="s">
        <v>44</v>
      </c>
      <c r="B51" s="38">
        <v>0</v>
      </c>
      <c r="C51" s="39"/>
      <c r="D51" s="38">
        <v>0</v>
      </c>
      <c r="E51" s="39"/>
      <c r="F51" s="40">
        <v>0</v>
      </c>
      <c r="G51" s="41"/>
      <c r="H51" s="40">
        <v>0</v>
      </c>
      <c r="I51" s="41"/>
      <c r="J51" s="40">
        <v>0</v>
      </c>
      <c r="K51" s="41"/>
      <c r="L51" s="40">
        <v>0</v>
      </c>
      <c r="M51" s="41"/>
      <c r="N51" s="40">
        <v>0</v>
      </c>
      <c r="O51" s="41"/>
      <c r="P51" s="40">
        <v>0</v>
      </c>
      <c r="Q51" s="41"/>
      <c r="R51" s="40">
        <v>0</v>
      </c>
      <c r="S51" s="41"/>
      <c r="T51" s="40">
        <v>0</v>
      </c>
    </row>
    <row r="52" spans="1:20" s="42" customFormat="1" x14ac:dyDescent="0.2">
      <c r="A52" s="37" t="s">
        <v>45</v>
      </c>
      <c r="B52" s="38">
        <v>0</v>
      </c>
      <c r="C52" s="39"/>
      <c r="D52" s="38">
        <v>0</v>
      </c>
      <c r="E52" s="39"/>
      <c r="F52" s="40">
        <v>0</v>
      </c>
      <c r="G52" s="41"/>
      <c r="H52" s="40">
        <v>0</v>
      </c>
      <c r="I52" s="41"/>
      <c r="J52" s="40">
        <v>0</v>
      </c>
      <c r="K52" s="41"/>
      <c r="L52" s="40">
        <v>0</v>
      </c>
      <c r="M52" s="41"/>
      <c r="N52" s="40">
        <v>0</v>
      </c>
      <c r="O52" s="41"/>
      <c r="P52" s="40">
        <v>0</v>
      </c>
      <c r="Q52" s="41"/>
      <c r="R52" s="40">
        <v>0</v>
      </c>
      <c r="S52" s="41"/>
      <c r="T52" s="40">
        <v>0</v>
      </c>
    </row>
    <row r="53" spans="1:20" s="42" customFormat="1" x14ac:dyDescent="0.2">
      <c r="A53" s="37" t="s">
        <v>46</v>
      </c>
      <c r="B53" s="38">
        <v>0</v>
      </c>
      <c r="C53" s="39"/>
      <c r="D53" s="38">
        <v>0</v>
      </c>
      <c r="E53" s="39"/>
      <c r="F53" s="40">
        <v>0</v>
      </c>
      <c r="G53" s="41"/>
      <c r="H53" s="40">
        <v>0</v>
      </c>
      <c r="I53" s="41"/>
      <c r="J53" s="40">
        <v>0</v>
      </c>
      <c r="K53" s="41"/>
      <c r="L53" s="40">
        <v>0</v>
      </c>
      <c r="M53" s="41"/>
      <c r="N53" s="40">
        <v>0</v>
      </c>
      <c r="O53" s="41"/>
      <c r="P53" s="40">
        <v>0</v>
      </c>
      <c r="Q53" s="41"/>
      <c r="R53" s="40">
        <v>0</v>
      </c>
      <c r="S53" s="41"/>
      <c r="T53" s="40">
        <v>0</v>
      </c>
    </row>
    <row r="54" spans="1:20" s="60" customFormat="1" x14ac:dyDescent="0.2">
      <c r="A54" s="37" t="s">
        <v>47</v>
      </c>
      <c r="B54" s="38">
        <v>0</v>
      </c>
      <c r="C54" s="39"/>
      <c r="D54" s="38">
        <v>0</v>
      </c>
      <c r="E54" s="39"/>
      <c r="F54" s="40">
        <v>0</v>
      </c>
      <c r="G54" s="41"/>
      <c r="H54" s="40">
        <v>0</v>
      </c>
      <c r="I54" s="41"/>
      <c r="J54" s="40">
        <v>0</v>
      </c>
      <c r="K54" s="41"/>
      <c r="L54" s="40">
        <v>0</v>
      </c>
      <c r="M54" s="41"/>
      <c r="N54" s="40">
        <v>0</v>
      </c>
      <c r="O54" s="41"/>
      <c r="P54" s="40">
        <v>0</v>
      </c>
      <c r="Q54" s="41"/>
      <c r="R54" s="40">
        <v>0</v>
      </c>
      <c r="S54" s="41"/>
      <c r="T54" s="40">
        <v>0</v>
      </c>
    </row>
    <row r="55" spans="1:20" s="62" customFormat="1" x14ac:dyDescent="0.2">
      <c r="A55" s="55"/>
      <c r="B55" s="56"/>
      <c r="C55" s="57"/>
      <c r="D55" s="56"/>
      <c r="E55" s="57"/>
      <c r="F55" s="58"/>
      <c r="G55" s="59"/>
      <c r="H55" s="58"/>
      <c r="I55" s="59"/>
      <c r="J55" s="58"/>
      <c r="K55" s="59"/>
      <c r="L55" s="58"/>
      <c r="M55" s="59"/>
      <c r="N55" s="58"/>
      <c r="O55" s="59"/>
      <c r="P55" s="58"/>
      <c r="Q55" s="59"/>
      <c r="R55" s="58"/>
      <c r="S55" s="59"/>
      <c r="T55" s="58"/>
    </row>
    <row r="56" spans="1:20" x14ac:dyDescent="0.2">
      <c r="A56" s="17" t="s">
        <v>48</v>
      </c>
      <c r="B56" s="61">
        <f>SUM(B6-B24-B28-B48)</f>
        <v>14230.093950000002</v>
      </c>
      <c r="C56" s="61" t="s">
        <v>3</v>
      </c>
      <c r="D56" s="61">
        <f>SUM(D6-D24-D28-D48)</f>
        <v>14204.586358750003</v>
      </c>
      <c r="E56" s="61" t="s">
        <v>3</v>
      </c>
      <c r="F56" s="61">
        <f>SUM(F6-F24-F28-F48)</f>
        <v>14529.179753918761</v>
      </c>
      <c r="G56" s="61" t="s">
        <v>3</v>
      </c>
      <c r="H56" s="61">
        <f>SUM(H6-H24-H28-H48)</f>
        <v>14854.65917337823</v>
      </c>
      <c r="I56" s="61" t="s">
        <v>3</v>
      </c>
      <c r="J56" s="61">
        <f>SUM(J6-J24-J28-J48)</f>
        <v>15180.867994704371</v>
      </c>
      <c r="K56" s="61" t="s">
        <v>3</v>
      </c>
      <c r="L56" s="61">
        <f>SUM(L6-L24-L28-L48)</f>
        <v>15496.767561932371</v>
      </c>
      <c r="M56" s="61" t="s">
        <v>3</v>
      </c>
      <c r="N56" s="61">
        <f>SUM(N6-N24-N28-N48)</f>
        <v>15812.575106782737</v>
      </c>
      <c r="O56" s="61" t="s">
        <v>3</v>
      </c>
      <c r="P56" s="61">
        <f>SUM(P6-P24-P28-P48)</f>
        <v>16128.095971763643</v>
      </c>
      <c r="Q56" s="61" t="s">
        <v>3</v>
      </c>
      <c r="R56" s="61">
        <f>SUM(R6-R24-R28-R48)</f>
        <v>16443.126563311547</v>
      </c>
      <c r="S56" s="61" t="s">
        <v>3</v>
      </c>
      <c r="T56" s="61">
        <f>SUM(T6-T24-T28-T48)</f>
        <v>16757.454044576134</v>
      </c>
    </row>
    <row r="57" spans="1:20" s="60" customFormat="1" x14ac:dyDescent="0.2">
      <c r="A57" s="11"/>
      <c r="B57" s="63"/>
      <c r="C57" s="9"/>
      <c r="D57" s="13"/>
      <c r="E57" s="14"/>
      <c r="F57" s="64"/>
      <c r="G57" s="16"/>
      <c r="H57" s="64"/>
      <c r="I57" s="16"/>
      <c r="J57" s="64"/>
      <c r="K57" s="16"/>
      <c r="L57" s="64"/>
      <c r="M57" s="16"/>
      <c r="N57" s="64"/>
      <c r="O57" s="16"/>
      <c r="P57" s="64"/>
      <c r="Q57" s="16"/>
      <c r="R57" s="64"/>
      <c r="S57" s="16"/>
      <c r="T57" s="64"/>
    </row>
    <row r="58" spans="1:20" x14ac:dyDescent="0.2">
      <c r="A58" s="55" t="s">
        <v>49</v>
      </c>
      <c r="B58" s="56">
        <f t="shared" ref="B58:L58" si="26">SUM(B59:B60)</f>
        <v>3000</v>
      </c>
      <c r="C58" s="57"/>
      <c r="D58" s="56">
        <f t="shared" si="26"/>
        <v>0</v>
      </c>
      <c r="E58" s="57"/>
      <c r="F58" s="56">
        <f t="shared" si="26"/>
        <v>0</v>
      </c>
      <c r="G58" s="57"/>
      <c r="H58" s="56">
        <f t="shared" si="26"/>
        <v>0</v>
      </c>
      <c r="I58" s="57"/>
      <c r="J58" s="56">
        <f t="shared" si="26"/>
        <v>0</v>
      </c>
      <c r="K58" s="57"/>
      <c r="L58" s="56">
        <f t="shared" si="26"/>
        <v>0</v>
      </c>
      <c r="M58" s="57"/>
      <c r="N58" s="56">
        <v>0</v>
      </c>
      <c r="O58" s="57"/>
      <c r="P58" s="56">
        <f>SUM(P59:P60)</f>
        <v>0</v>
      </c>
      <c r="Q58" s="57"/>
      <c r="R58" s="56">
        <f>SUM(R59:R60)</f>
        <v>0</v>
      </c>
      <c r="S58" s="57"/>
      <c r="T58" s="56">
        <f>SUM(T59:T60)</f>
        <v>0</v>
      </c>
    </row>
    <row r="59" spans="1:20" x14ac:dyDescent="0.2">
      <c r="A59" s="65" t="s">
        <v>50</v>
      </c>
      <c r="B59" s="13">
        <v>3000</v>
      </c>
      <c r="D59" s="13">
        <v>0</v>
      </c>
      <c r="F59" s="64">
        <v>0</v>
      </c>
      <c r="H59" s="64">
        <v>0</v>
      </c>
      <c r="J59" s="64">
        <v>0</v>
      </c>
      <c r="L59" s="64">
        <v>0</v>
      </c>
      <c r="N59" s="64">
        <v>0</v>
      </c>
      <c r="P59" s="64">
        <v>0</v>
      </c>
      <c r="R59" s="64">
        <v>0</v>
      </c>
      <c r="T59" s="64">
        <v>0</v>
      </c>
    </row>
    <row r="60" spans="1:20" s="42" customFormat="1" x14ac:dyDescent="0.2">
      <c r="A60" s="65" t="s">
        <v>51</v>
      </c>
      <c r="B60" s="13">
        <v>0</v>
      </c>
      <c r="C60" s="14"/>
      <c r="D60" s="13">
        <v>0</v>
      </c>
      <c r="E60" s="14"/>
      <c r="F60" s="64">
        <v>0</v>
      </c>
      <c r="G60" s="16"/>
      <c r="H60" s="64">
        <v>0</v>
      </c>
      <c r="I60" s="16"/>
      <c r="J60" s="64">
        <v>0</v>
      </c>
      <c r="K60" s="16"/>
      <c r="L60" s="64">
        <v>0</v>
      </c>
      <c r="M60" s="16"/>
      <c r="N60" s="64">
        <v>0</v>
      </c>
      <c r="O60" s="16"/>
      <c r="P60" s="64">
        <v>0</v>
      </c>
      <c r="Q60" s="16"/>
      <c r="R60" s="64">
        <v>0</v>
      </c>
      <c r="S60" s="16"/>
      <c r="T60" s="64">
        <v>0</v>
      </c>
    </row>
    <row r="61" spans="1:20" s="47" customFormat="1" x14ac:dyDescent="0.2">
      <c r="A61" s="37" t="s">
        <v>52</v>
      </c>
      <c r="B61" s="38">
        <v>0</v>
      </c>
      <c r="C61" s="39"/>
      <c r="D61" s="38">
        <v>0</v>
      </c>
      <c r="E61" s="39"/>
      <c r="F61" s="38">
        <v>0</v>
      </c>
      <c r="G61" s="39"/>
      <c r="H61" s="38">
        <v>0</v>
      </c>
      <c r="I61" s="39"/>
      <c r="J61" s="38">
        <v>0</v>
      </c>
      <c r="K61" s="39"/>
      <c r="L61" s="38">
        <v>0</v>
      </c>
      <c r="M61" s="39"/>
      <c r="N61" s="38">
        <v>0</v>
      </c>
      <c r="O61" s="39"/>
      <c r="P61" s="38">
        <v>0</v>
      </c>
      <c r="Q61" s="39"/>
      <c r="R61" s="38">
        <v>0</v>
      </c>
      <c r="S61" s="39"/>
      <c r="T61" s="38">
        <v>0</v>
      </c>
    </row>
    <row r="62" spans="1:20" s="60" customFormat="1" x14ac:dyDescent="0.2">
      <c r="A62" s="43" t="s">
        <v>90</v>
      </c>
      <c r="B62" s="44">
        <v>0</v>
      </c>
      <c r="C62" s="45"/>
      <c r="D62" s="44">
        <v>0</v>
      </c>
      <c r="E62" s="45"/>
      <c r="F62" s="48">
        <v>0</v>
      </c>
      <c r="G62" s="46"/>
      <c r="H62" s="48">
        <v>0</v>
      </c>
      <c r="I62" s="46"/>
      <c r="J62" s="48">
        <v>0</v>
      </c>
      <c r="K62" s="46"/>
      <c r="L62" s="48">
        <v>0</v>
      </c>
      <c r="M62" s="46"/>
      <c r="N62" s="48">
        <v>0</v>
      </c>
      <c r="O62" s="46"/>
      <c r="P62" s="48">
        <v>0</v>
      </c>
      <c r="Q62" s="46"/>
      <c r="R62" s="48">
        <v>0</v>
      </c>
      <c r="S62" s="46"/>
      <c r="T62" s="48">
        <v>0</v>
      </c>
    </row>
    <row r="63" spans="1:20" s="60" customFormat="1" x14ac:dyDescent="0.2">
      <c r="A63" s="55" t="s">
        <v>54</v>
      </c>
      <c r="B63" s="56">
        <v>0</v>
      </c>
      <c r="C63" s="57"/>
      <c r="D63" s="56">
        <v>0</v>
      </c>
      <c r="E63" s="57"/>
      <c r="F63" s="58">
        <v>0</v>
      </c>
      <c r="G63" s="59"/>
      <c r="H63" s="58">
        <v>0</v>
      </c>
      <c r="I63" s="59"/>
      <c r="J63" s="58">
        <v>0</v>
      </c>
      <c r="K63" s="59"/>
      <c r="L63" s="58">
        <v>0</v>
      </c>
      <c r="M63" s="59"/>
      <c r="N63" s="58">
        <v>0</v>
      </c>
      <c r="O63" s="59"/>
      <c r="P63" s="58">
        <v>0</v>
      </c>
      <c r="Q63" s="59"/>
      <c r="R63" s="58">
        <v>0</v>
      </c>
      <c r="S63" s="59"/>
      <c r="T63" s="58">
        <v>0</v>
      </c>
    </row>
    <row r="64" spans="1:20" s="60" customFormat="1" x14ac:dyDescent="0.2">
      <c r="A64" s="55" t="s">
        <v>55</v>
      </c>
      <c r="B64" s="56">
        <v>0</v>
      </c>
      <c r="C64" s="57"/>
      <c r="D64" s="56">
        <v>0</v>
      </c>
      <c r="E64" s="57"/>
      <c r="F64" s="58">
        <v>0</v>
      </c>
      <c r="G64" s="59"/>
      <c r="H64" s="58">
        <v>0</v>
      </c>
      <c r="I64" s="59"/>
      <c r="J64" s="58">
        <v>0</v>
      </c>
      <c r="K64" s="59"/>
      <c r="L64" s="58">
        <v>0</v>
      </c>
      <c r="M64" s="59"/>
      <c r="N64" s="58">
        <v>0</v>
      </c>
      <c r="O64" s="59"/>
      <c r="P64" s="58">
        <v>0</v>
      </c>
      <c r="Q64" s="59"/>
      <c r="R64" s="58">
        <v>0</v>
      </c>
      <c r="S64" s="59"/>
      <c r="T64" s="58">
        <v>0</v>
      </c>
    </row>
    <row r="65" spans="1:30" s="60" customFormat="1" x14ac:dyDescent="0.2">
      <c r="A65" s="55" t="s">
        <v>56</v>
      </c>
      <c r="B65" s="56">
        <v>0</v>
      </c>
      <c r="C65" s="57"/>
      <c r="D65" s="56">
        <v>0</v>
      </c>
      <c r="E65" s="57"/>
      <c r="F65" s="58">
        <v>0</v>
      </c>
      <c r="G65" s="59"/>
      <c r="H65" s="58">
        <v>0</v>
      </c>
      <c r="I65" s="59"/>
      <c r="J65" s="58">
        <v>0</v>
      </c>
      <c r="K65" s="59"/>
      <c r="L65" s="58">
        <v>0</v>
      </c>
      <c r="M65" s="59"/>
      <c r="N65" s="58">
        <v>0</v>
      </c>
      <c r="O65" s="59"/>
      <c r="P65" s="58">
        <v>0</v>
      </c>
      <c r="Q65" s="59"/>
      <c r="R65" s="58">
        <v>0</v>
      </c>
      <c r="S65" s="59"/>
      <c r="T65" s="58">
        <v>0</v>
      </c>
    </row>
    <row r="66" spans="1:30" s="60" customFormat="1" x14ac:dyDescent="0.2">
      <c r="A66" s="60" t="s">
        <v>57</v>
      </c>
      <c r="B66" s="56">
        <v>0</v>
      </c>
      <c r="C66" s="57"/>
      <c r="D66" s="56">
        <v>0</v>
      </c>
      <c r="E66" s="57"/>
      <c r="F66" s="58">
        <v>0</v>
      </c>
      <c r="G66" s="59"/>
      <c r="H66" s="58">
        <v>0</v>
      </c>
      <c r="I66" s="59"/>
      <c r="J66" s="58">
        <v>0</v>
      </c>
      <c r="K66" s="59"/>
      <c r="L66" s="58">
        <v>0</v>
      </c>
      <c r="M66" s="59"/>
      <c r="N66" s="58">
        <v>0</v>
      </c>
      <c r="O66" s="59"/>
      <c r="P66" s="58">
        <v>0</v>
      </c>
      <c r="Q66" s="59"/>
      <c r="R66" s="58">
        <v>0</v>
      </c>
      <c r="S66" s="59"/>
      <c r="T66" s="58">
        <v>0</v>
      </c>
    </row>
    <row r="67" spans="1:30" s="62" customFormat="1" x14ac:dyDescent="0.2">
      <c r="A67" s="60"/>
      <c r="B67" s="56"/>
      <c r="C67" s="57"/>
      <c r="D67" s="56"/>
      <c r="E67" s="57"/>
      <c r="F67" s="58"/>
      <c r="G67" s="59"/>
      <c r="H67" s="58"/>
      <c r="I67" s="59"/>
      <c r="J67" s="58"/>
      <c r="K67" s="59"/>
      <c r="L67" s="58"/>
      <c r="M67" s="59"/>
      <c r="N67" s="58"/>
      <c r="O67" s="59"/>
      <c r="P67" s="58"/>
      <c r="Q67" s="59"/>
      <c r="R67" s="58"/>
      <c r="S67" s="59"/>
      <c r="T67" s="58"/>
    </row>
    <row r="68" spans="1:30" s="62" customFormat="1" x14ac:dyDescent="0.2">
      <c r="A68" s="17" t="s">
        <v>58</v>
      </c>
      <c r="B68" s="61">
        <f t="shared" ref="B68:P68" si="27">SUM(B58+B61+B63+B64+B65+B66)</f>
        <v>3000</v>
      </c>
      <c r="C68" s="19"/>
      <c r="D68" s="61">
        <f t="shared" si="27"/>
        <v>0</v>
      </c>
      <c r="E68" s="19"/>
      <c r="F68" s="61">
        <f t="shared" si="27"/>
        <v>0</v>
      </c>
      <c r="G68" s="19"/>
      <c r="H68" s="61">
        <f t="shared" si="27"/>
        <v>0</v>
      </c>
      <c r="I68" s="19"/>
      <c r="J68" s="61">
        <f t="shared" si="27"/>
        <v>0</v>
      </c>
      <c r="K68" s="19"/>
      <c r="L68" s="61">
        <f t="shared" si="27"/>
        <v>0</v>
      </c>
      <c r="M68" s="19"/>
      <c r="N68" s="61">
        <f t="shared" si="27"/>
        <v>0</v>
      </c>
      <c r="O68" s="19"/>
      <c r="P68" s="61">
        <f t="shared" si="27"/>
        <v>0</v>
      </c>
      <c r="Q68" s="19"/>
      <c r="R68" s="61">
        <f t="shared" ref="R68" si="28">SUM(R58+R61+R63+R64+R65+R66)</f>
        <v>0</v>
      </c>
      <c r="S68" s="19"/>
      <c r="T68" s="61">
        <f t="shared" ref="T68" si="29">SUM(T58+T61+T63+T64+T65+T66)</f>
        <v>0</v>
      </c>
    </row>
    <row r="69" spans="1:30" s="62" customFormat="1" x14ac:dyDescent="0.2">
      <c r="A69" s="17"/>
      <c r="B69" s="61"/>
      <c r="C69" s="19"/>
      <c r="D69" s="61"/>
      <c r="E69" s="19"/>
      <c r="F69" s="61"/>
      <c r="G69" s="19"/>
      <c r="H69" s="61"/>
      <c r="I69" s="19"/>
      <c r="J69" s="61"/>
      <c r="K69" s="19"/>
      <c r="L69" s="61"/>
      <c r="M69" s="19"/>
      <c r="N69" s="61"/>
      <c r="O69" s="19"/>
      <c r="P69" s="61"/>
      <c r="Q69" s="19"/>
      <c r="R69" s="61"/>
      <c r="S69" s="19"/>
      <c r="T69" s="61"/>
    </row>
    <row r="70" spans="1:30" x14ac:dyDescent="0.2">
      <c r="A70" s="17" t="s">
        <v>114</v>
      </c>
      <c r="B70" s="61">
        <f>B96*0.2</f>
        <v>16362.378810000002</v>
      </c>
      <c r="C70" s="19">
        <v>2.5000000000000001E-2</v>
      </c>
      <c r="D70" s="61">
        <f>B70+(B70*C70)</f>
        <v>16771.43828025</v>
      </c>
      <c r="E70" s="19">
        <v>2.5000000000000001E-2</v>
      </c>
      <c r="F70" s="61">
        <f t="shared" ref="F70:T70" si="30">D70+(D70*E70)</f>
        <v>17190.72423725625</v>
      </c>
      <c r="G70" s="19">
        <v>2.5000000000000001E-2</v>
      </c>
      <c r="H70" s="61">
        <f t="shared" si="30"/>
        <v>17620.492343187656</v>
      </c>
      <c r="I70" s="19">
        <v>2.5000000000000001E-2</v>
      </c>
      <c r="J70" s="61">
        <f t="shared" si="30"/>
        <v>18061.004651767347</v>
      </c>
      <c r="K70" s="19">
        <v>2.5000000000000001E-2</v>
      </c>
      <c r="L70" s="61">
        <f t="shared" si="30"/>
        <v>18512.529768061529</v>
      </c>
      <c r="M70" s="19">
        <v>2.5000000000000001E-2</v>
      </c>
      <c r="N70" s="61">
        <f t="shared" si="30"/>
        <v>18975.343012263067</v>
      </c>
      <c r="O70" s="19">
        <v>2.5000000000000001E-2</v>
      </c>
      <c r="P70" s="61">
        <f t="shared" si="30"/>
        <v>19449.726587569643</v>
      </c>
      <c r="Q70" s="19">
        <v>2.5000000000000001E-2</v>
      </c>
      <c r="R70" s="61">
        <f t="shared" si="30"/>
        <v>19935.969752258883</v>
      </c>
      <c r="S70" s="19">
        <v>2.5000000000000001E-2</v>
      </c>
      <c r="T70" s="61">
        <f t="shared" si="30"/>
        <v>20434.368996065354</v>
      </c>
    </row>
    <row r="71" spans="1:30" s="62" customFormat="1" x14ac:dyDescent="0.2">
      <c r="A71" s="11"/>
      <c r="B71" s="63"/>
      <c r="C71" s="9"/>
      <c r="D71" s="13"/>
      <c r="E71" s="14"/>
      <c r="F71" s="64"/>
      <c r="G71" s="16"/>
      <c r="H71" s="64"/>
      <c r="I71" s="16"/>
      <c r="J71" s="64"/>
      <c r="K71" s="16"/>
      <c r="L71" s="64"/>
      <c r="M71" s="16"/>
      <c r="N71" s="64"/>
      <c r="O71" s="16"/>
      <c r="P71" s="64"/>
      <c r="Q71" s="16"/>
      <c r="R71" s="64"/>
      <c r="S71" s="16"/>
      <c r="T71" s="64"/>
    </row>
    <row r="72" spans="1:30" s="69" customFormat="1" x14ac:dyDescent="0.2">
      <c r="A72" s="17" t="s">
        <v>59</v>
      </c>
      <c r="B72" s="61">
        <f>SUM(B56+B68)-B70</f>
        <v>867.71514000000025</v>
      </c>
      <c r="C72" s="19"/>
      <c r="D72" s="61">
        <f>SUM(D56+D68)-D70</f>
        <v>-2566.8519214999978</v>
      </c>
      <c r="E72" s="19"/>
      <c r="F72" s="61">
        <f t="shared" ref="F72:P72" si="31">SUM(F56+F68)</f>
        <v>14529.179753918761</v>
      </c>
      <c r="G72" s="19"/>
      <c r="H72" s="61">
        <f t="shared" si="31"/>
        <v>14854.65917337823</v>
      </c>
      <c r="I72" s="19"/>
      <c r="J72" s="61">
        <f t="shared" si="31"/>
        <v>15180.867994704371</v>
      </c>
      <c r="K72" s="19"/>
      <c r="L72" s="61">
        <f t="shared" si="31"/>
        <v>15496.767561932371</v>
      </c>
      <c r="M72" s="19"/>
      <c r="N72" s="61">
        <f t="shared" si="31"/>
        <v>15812.575106782737</v>
      </c>
      <c r="O72" s="19"/>
      <c r="P72" s="61">
        <f t="shared" si="31"/>
        <v>16128.095971763643</v>
      </c>
      <c r="Q72" s="19"/>
      <c r="R72" s="61">
        <f t="shared" ref="R72" si="32">SUM(R56+R68)</f>
        <v>16443.126563311547</v>
      </c>
      <c r="S72" s="19"/>
      <c r="T72" s="61">
        <f t="shared" ref="T72" si="33">SUM(T56+T68)</f>
        <v>16757.454044576134</v>
      </c>
    </row>
    <row r="73" spans="1:30" s="69" customFormat="1" x14ac:dyDescent="0.2">
      <c r="A73" s="66" t="s">
        <v>60</v>
      </c>
      <c r="B73" s="67">
        <v>0</v>
      </c>
      <c r="C73" s="67" t="s">
        <v>3</v>
      </c>
      <c r="D73" s="67">
        <v>0</v>
      </c>
      <c r="E73" s="67" t="s">
        <v>3</v>
      </c>
      <c r="F73" s="67">
        <v>0</v>
      </c>
      <c r="G73" s="67" t="s">
        <v>3</v>
      </c>
      <c r="H73" s="67">
        <v>0</v>
      </c>
      <c r="I73" s="67" t="s">
        <v>3</v>
      </c>
      <c r="J73" s="67">
        <v>0</v>
      </c>
      <c r="K73" s="67" t="s">
        <v>3</v>
      </c>
      <c r="L73" s="67">
        <v>0</v>
      </c>
      <c r="M73" s="67" t="s">
        <v>3</v>
      </c>
      <c r="N73" s="67">
        <v>0</v>
      </c>
      <c r="O73" s="67" t="s">
        <v>3</v>
      </c>
      <c r="P73" s="67">
        <v>0</v>
      </c>
      <c r="Q73" s="68"/>
      <c r="R73" s="67">
        <v>0</v>
      </c>
      <c r="S73" s="68"/>
      <c r="T73" s="67">
        <v>0</v>
      </c>
    </row>
    <row r="74" spans="1:30" s="62" customFormat="1" x14ac:dyDescent="0.2">
      <c r="A74" s="70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8"/>
      <c r="R74" s="67"/>
      <c r="S74" s="68"/>
      <c r="T74" s="67"/>
    </row>
    <row r="75" spans="1:30" s="72" customFormat="1" x14ac:dyDescent="0.2">
      <c r="A75" s="17" t="s">
        <v>61</v>
      </c>
      <c r="B75" s="61">
        <f>SUM(B72-B73)</f>
        <v>867.71514000000025</v>
      </c>
      <c r="C75" s="61" t="s">
        <v>3</v>
      </c>
      <c r="D75" s="61">
        <f>SUM(D72-D73)</f>
        <v>-2566.8519214999978</v>
      </c>
      <c r="E75" s="61" t="s">
        <v>3</v>
      </c>
      <c r="F75" s="61">
        <f>SUM(F72-F73)</f>
        <v>14529.179753918761</v>
      </c>
      <c r="G75" s="61" t="s">
        <v>3</v>
      </c>
      <c r="H75" s="61">
        <f>SUM(H72-H73)</f>
        <v>14854.65917337823</v>
      </c>
      <c r="I75" s="61" t="s">
        <v>3</v>
      </c>
      <c r="J75" s="61">
        <f>SUM(J72-J73)</f>
        <v>15180.867994704371</v>
      </c>
      <c r="K75" s="61" t="s">
        <v>3</v>
      </c>
      <c r="L75" s="61">
        <f>SUM(L72-L73)</f>
        <v>15496.767561932371</v>
      </c>
      <c r="M75" s="61" t="s">
        <v>3</v>
      </c>
      <c r="N75" s="61">
        <f>SUM(N72-N73)</f>
        <v>15812.575106782737</v>
      </c>
      <c r="O75" s="61" t="s">
        <v>3</v>
      </c>
      <c r="P75" s="61">
        <f>SUM(P72-P73)</f>
        <v>16128.095971763643</v>
      </c>
      <c r="Q75" s="19"/>
      <c r="R75" s="61">
        <f>SUM(R72-R73)</f>
        <v>16443.126563311547</v>
      </c>
      <c r="S75" s="19"/>
      <c r="T75" s="61">
        <f>SUM(T72-T73)</f>
        <v>16757.454044576134</v>
      </c>
    </row>
    <row r="76" spans="1:30" s="47" customFormat="1" x14ac:dyDescent="0.2">
      <c r="A76" s="66" t="s">
        <v>62</v>
      </c>
      <c r="B76" s="71">
        <v>0</v>
      </c>
      <c r="C76" s="71" t="s">
        <v>3</v>
      </c>
      <c r="D76" s="71">
        <v>0</v>
      </c>
      <c r="E76" s="71" t="s">
        <v>3</v>
      </c>
      <c r="F76" s="71">
        <v>0</v>
      </c>
      <c r="G76" s="71" t="s">
        <v>3</v>
      </c>
      <c r="H76" s="71">
        <v>0</v>
      </c>
      <c r="I76" s="71" t="s">
        <v>3</v>
      </c>
      <c r="J76" s="71">
        <v>0</v>
      </c>
      <c r="K76" s="71" t="s">
        <v>3</v>
      </c>
      <c r="L76" s="71">
        <v>0</v>
      </c>
      <c r="M76" s="71" t="s">
        <v>3</v>
      </c>
      <c r="N76" s="71">
        <v>0</v>
      </c>
      <c r="O76" s="71" t="s">
        <v>3</v>
      </c>
      <c r="P76" s="71">
        <v>0</v>
      </c>
      <c r="Q76" s="71" t="s">
        <v>3</v>
      </c>
      <c r="R76" s="71">
        <v>0</v>
      </c>
      <c r="S76" s="71" t="s">
        <v>3</v>
      </c>
      <c r="T76" s="71">
        <v>0</v>
      </c>
      <c r="V76" s="46"/>
      <c r="X76" s="46"/>
      <c r="Z76" s="46"/>
      <c r="AB76" s="46"/>
      <c r="AD76" s="46"/>
    </row>
    <row r="77" spans="1:30" s="47" customFormat="1" x14ac:dyDescent="0.2">
      <c r="A77" s="49" t="s">
        <v>63</v>
      </c>
      <c r="B77" s="52">
        <v>0</v>
      </c>
      <c r="C77" s="52" t="s">
        <v>3</v>
      </c>
      <c r="D77" s="52">
        <v>0</v>
      </c>
      <c r="E77" s="52" t="s">
        <v>3</v>
      </c>
      <c r="F77" s="52">
        <v>0</v>
      </c>
      <c r="G77" s="52" t="s">
        <v>3</v>
      </c>
      <c r="H77" s="52">
        <v>0</v>
      </c>
      <c r="I77" s="52" t="s">
        <v>3</v>
      </c>
      <c r="J77" s="52">
        <v>0</v>
      </c>
      <c r="K77" s="52" t="s">
        <v>3</v>
      </c>
      <c r="L77" s="52">
        <f>SUM(L73+L76)</f>
        <v>0</v>
      </c>
      <c r="M77" s="52" t="s">
        <v>3</v>
      </c>
      <c r="N77" s="52">
        <f>SUM(N73+N76)</f>
        <v>0</v>
      </c>
      <c r="O77" s="52" t="s">
        <v>3</v>
      </c>
      <c r="P77" s="52">
        <f>SUM(P73+P76)</f>
        <v>0</v>
      </c>
      <c r="Q77" s="46"/>
      <c r="R77" s="52">
        <f>SUM(R73+R76)</f>
        <v>0</v>
      </c>
      <c r="S77" s="46"/>
      <c r="T77" s="52">
        <f>SUM(T73+T76)</f>
        <v>0</v>
      </c>
      <c r="V77" s="46"/>
      <c r="X77" s="46"/>
      <c r="Z77" s="46"/>
      <c r="AB77" s="46"/>
      <c r="AD77" s="46"/>
    </row>
    <row r="78" spans="1:30" s="22" customFormat="1" x14ac:dyDescent="0.2">
      <c r="A78" s="49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6"/>
      <c r="R78" s="52"/>
      <c r="S78" s="46"/>
      <c r="T78" s="52"/>
    </row>
    <row r="79" spans="1:30" s="42" customFormat="1" ht="12" customHeight="1" x14ac:dyDescent="0.2">
      <c r="A79" s="17" t="s">
        <v>64</v>
      </c>
      <c r="B79" s="61">
        <f>SUM(B72-B77)</f>
        <v>867.71514000000025</v>
      </c>
      <c r="C79" s="61" t="s">
        <v>3</v>
      </c>
      <c r="D79" s="61">
        <f>SUM(D72-D76)</f>
        <v>-2566.8519214999978</v>
      </c>
      <c r="E79" s="61" t="s">
        <v>3</v>
      </c>
      <c r="F79" s="61">
        <f>SUM(F72-F76)</f>
        <v>14529.179753918761</v>
      </c>
      <c r="G79" s="61" t="s">
        <v>3</v>
      </c>
      <c r="H79" s="61">
        <f>SUM(H72-H76)</f>
        <v>14854.65917337823</v>
      </c>
      <c r="I79" s="61" t="s">
        <v>3</v>
      </c>
      <c r="J79" s="61">
        <f>SUM(J72-J76)</f>
        <v>15180.867994704371</v>
      </c>
      <c r="K79" s="61" t="s">
        <v>3</v>
      </c>
      <c r="L79" s="61">
        <f>SUM(L72-L76)</f>
        <v>15496.767561932371</v>
      </c>
      <c r="M79" s="61" t="s">
        <v>3</v>
      </c>
      <c r="N79" s="61">
        <f>SUM(N72-N76)</f>
        <v>15812.575106782737</v>
      </c>
      <c r="O79" s="61" t="s">
        <v>3</v>
      </c>
      <c r="P79" s="61">
        <f>SUM(P72-P76)</f>
        <v>16128.095971763643</v>
      </c>
      <c r="Q79" s="61" t="s">
        <v>3</v>
      </c>
      <c r="R79" s="61">
        <f>SUM(R72-R76)</f>
        <v>16443.126563311547</v>
      </c>
      <c r="S79" s="61" t="s">
        <v>3</v>
      </c>
      <c r="T79" s="61">
        <f>SUM(T72-T76)</f>
        <v>16757.454044576134</v>
      </c>
      <c r="U79" s="52" t="s">
        <v>3</v>
      </c>
      <c r="V79" s="42" t="s">
        <v>3</v>
      </c>
    </row>
    <row r="80" spans="1:30" s="60" customFormat="1" x14ac:dyDescent="0.2">
      <c r="A80" s="37" t="s">
        <v>65</v>
      </c>
      <c r="B80" s="52">
        <v>0</v>
      </c>
      <c r="C80" s="52" t="s">
        <v>3</v>
      </c>
      <c r="D80" s="52">
        <v>0</v>
      </c>
      <c r="E80" s="52" t="s">
        <v>3</v>
      </c>
      <c r="F80" s="52">
        <v>0</v>
      </c>
      <c r="G80" s="52" t="s">
        <v>3</v>
      </c>
      <c r="H80" s="52">
        <v>0</v>
      </c>
      <c r="I80" s="52" t="s">
        <v>3</v>
      </c>
      <c r="J80" s="52">
        <v>0</v>
      </c>
      <c r="K80" s="52" t="s">
        <v>3</v>
      </c>
      <c r="L80" s="52">
        <v>0</v>
      </c>
      <c r="M80" s="52" t="s">
        <v>3</v>
      </c>
      <c r="N80" s="52">
        <v>0</v>
      </c>
      <c r="O80" s="52" t="s">
        <v>3</v>
      </c>
      <c r="P80" s="52">
        <v>0</v>
      </c>
      <c r="Q80" s="52" t="s">
        <v>3</v>
      </c>
      <c r="R80" s="52">
        <v>0</v>
      </c>
      <c r="S80" s="52" t="s">
        <v>3</v>
      </c>
      <c r="T80" s="52">
        <v>0</v>
      </c>
    </row>
    <row r="81" spans="1:30" s="22" customFormat="1" x14ac:dyDescent="0.2">
      <c r="A81" s="55"/>
      <c r="B81" s="56"/>
      <c r="C81" s="57"/>
      <c r="D81" s="56"/>
      <c r="E81" s="57" t="s">
        <v>3</v>
      </c>
      <c r="F81" s="58"/>
      <c r="G81" s="59"/>
      <c r="H81" s="58"/>
      <c r="I81" s="59" t="s">
        <v>3</v>
      </c>
      <c r="J81" s="58"/>
      <c r="K81" s="59" t="s">
        <v>3</v>
      </c>
      <c r="L81" s="58"/>
      <c r="M81" s="59" t="s">
        <v>3</v>
      </c>
      <c r="N81" s="58"/>
      <c r="O81" s="59" t="s">
        <v>3</v>
      </c>
      <c r="P81" s="58"/>
      <c r="Q81" s="59"/>
      <c r="R81" s="58"/>
      <c r="S81" s="59"/>
      <c r="T81" s="58"/>
      <c r="V81" s="23"/>
      <c r="X81" s="23"/>
      <c r="Z81" s="23"/>
      <c r="AB81" s="23"/>
      <c r="AD81" s="23"/>
    </row>
    <row r="82" spans="1:30" x14ac:dyDescent="0.2">
      <c r="A82" s="17" t="s">
        <v>66</v>
      </c>
      <c r="B82" s="61">
        <f>SUM(B79-B80)</f>
        <v>867.71514000000025</v>
      </c>
      <c r="C82" s="61" t="s">
        <v>3</v>
      </c>
      <c r="D82" s="61">
        <f>SUM(D79-D80)</f>
        <v>-2566.8519214999978</v>
      </c>
      <c r="E82" s="61" t="s">
        <v>3</v>
      </c>
      <c r="F82" s="61">
        <f>SUM(F79-F80)</f>
        <v>14529.179753918761</v>
      </c>
      <c r="G82" s="61" t="s">
        <v>3</v>
      </c>
      <c r="H82" s="61">
        <f>SUM(H79-H80)</f>
        <v>14854.65917337823</v>
      </c>
      <c r="I82" s="61" t="s">
        <v>3</v>
      </c>
      <c r="J82" s="61">
        <f>SUM(J79-J80)</f>
        <v>15180.867994704371</v>
      </c>
      <c r="K82" s="61" t="s">
        <v>3</v>
      </c>
      <c r="L82" s="61">
        <f>SUM(L79-L80)</f>
        <v>15496.767561932371</v>
      </c>
      <c r="M82" s="61" t="s">
        <v>3</v>
      </c>
      <c r="N82" s="61">
        <f>SUM(N79-N80)</f>
        <v>15812.575106782737</v>
      </c>
      <c r="O82" s="61" t="s">
        <v>3</v>
      </c>
      <c r="P82" s="61">
        <f>SUM(P79-P80)</f>
        <v>16128.095971763643</v>
      </c>
      <c r="Q82" s="61" t="s">
        <v>3</v>
      </c>
      <c r="R82" s="61">
        <f>SUM(R79-R80)</f>
        <v>16443.126563311547</v>
      </c>
      <c r="S82" s="61" t="s">
        <v>3</v>
      </c>
      <c r="T82" s="61">
        <f>SUM(T79-T80)</f>
        <v>16757.454044576134</v>
      </c>
    </row>
    <row r="83" spans="1:30" s="62" customFormat="1" x14ac:dyDescent="0.2">
      <c r="A83" s="11"/>
      <c r="B83" s="63"/>
      <c r="C83" s="9"/>
      <c r="D83" s="63"/>
      <c r="E83" s="9"/>
      <c r="F83" s="64"/>
      <c r="G83" s="16"/>
      <c r="H83" s="64"/>
      <c r="I83" s="16"/>
      <c r="J83" s="64"/>
      <c r="K83" s="16"/>
      <c r="L83" s="64"/>
      <c r="M83" s="16"/>
      <c r="N83" s="64"/>
      <c r="O83" s="16"/>
      <c r="P83" s="64"/>
      <c r="Q83" s="16"/>
      <c r="R83" s="64"/>
      <c r="S83" s="16"/>
      <c r="T83" s="64"/>
    </row>
    <row r="84" spans="1:30" s="60" customFormat="1" x14ac:dyDescent="0.2">
      <c r="A84" s="17" t="s">
        <v>67</v>
      </c>
      <c r="B84" s="61">
        <f>SUM(B85)</f>
        <v>0</v>
      </c>
      <c r="C84" s="19"/>
      <c r="D84" s="61">
        <f>SUM(D85)</f>
        <v>0</v>
      </c>
      <c r="E84" s="19"/>
      <c r="F84" s="61">
        <f>SUM(F85)</f>
        <v>0</v>
      </c>
      <c r="G84" s="19"/>
      <c r="H84" s="61">
        <v>0</v>
      </c>
      <c r="I84" s="19"/>
      <c r="J84" s="61">
        <v>0</v>
      </c>
      <c r="K84" s="19"/>
      <c r="L84" s="61">
        <v>0</v>
      </c>
      <c r="M84" s="19"/>
      <c r="N84" s="61">
        <v>0</v>
      </c>
      <c r="O84" s="19"/>
      <c r="P84" s="61">
        <v>0</v>
      </c>
      <c r="Q84" s="19"/>
      <c r="R84" s="61">
        <v>0</v>
      </c>
      <c r="S84" s="19"/>
      <c r="T84" s="61">
        <v>0</v>
      </c>
    </row>
    <row r="85" spans="1:30" s="60" customFormat="1" x14ac:dyDescent="0.2">
      <c r="A85" s="55" t="s">
        <v>68</v>
      </c>
      <c r="B85" s="56">
        <v>0</v>
      </c>
      <c r="C85" s="57"/>
      <c r="D85" s="56">
        <v>0</v>
      </c>
      <c r="E85" s="57"/>
      <c r="F85" s="56">
        <v>0</v>
      </c>
      <c r="G85" s="57"/>
      <c r="H85" s="56">
        <v>0</v>
      </c>
      <c r="I85" s="57"/>
      <c r="J85" s="56">
        <v>0</v>
      </c>
      <c r="K85" s="57"/>
      <c r="L85" s="56">
        <v>0</v>
      </c>
      <c r="M85" s="57"/>
      <c r="N85" s="56">
        <v>0</v>
      </c>
      <c r="O85" s="57"/>
      <c r="P85" s="56">
        <v>0</v>
      </c>
      <c r="Q85" s="57"/>
      <c r="R85" s="56">
        <v>0</v>
      </c>
      <c r="S85" s="57"/>
      <c r="T85" s="56">
        <v>0</v>
      </c>
    </row>
    <row r="86" spans="1:30" s="62" customFormat="1" x14ac:dyDescent="0.2">
      <c r="A86" s="55"/>
      <c r="B86" s="56"/>
      <c r="C86" s="57"/>
      <c r="D86" s="56"/>
      <c r="E86" s="57"/>
      <c r="F86" s="58"/>
      <c r="G86" s="59"/>
      <c r="H86" s="58"/>
      <c r="I86" s="59"/>
      <c r="J86" s="58"/>
      <c r="K86" s="59"/>
      <c r="L86" s="58"/>
      <c r="M86" s="59"/>
      <c r="N86" s="58"/>
      <c r="O86" s="59"/>
      <c r="P86" s="58"/>
      <c r="Q86" s="59"/>
      <c r="R86" s="58"/>
      <c r="S86" s="59"/>
      <c r="T86" s="58"/>
    </row>
    <row r="87" spans="1:30" x14ac:dyDescent="0.2">
      <c r="A87" s="17" t="s">
        <v>69</v>
      </c>
      <c r="B87" s="61">
        <f t="shared" ref="B87:P87" si="34">SUM(B82+B84)</f>
        <v>867.71514000000025</v>
      </c>
      <c r="C87" s="19"/>
      <c r="D87" s="61">
        <f t="shared" si="34"/>
        <v>-2566.8519214999978</v>
      </c>
      <c r="E87" s="19"/>
      <c r="F87" s="61">
        <f t="shared" si="34"/>
        <v>14529.179753918761</v>
      </c>
      <c r="G87" s="19"/>
      <c r="H87" s="61">
        <f t="shared" si="34"/>
        <v>14854.65917337823</v>
      </c>
      <c r="I87" s="19"/>
      <c r="J87" s="61">
        <f t="shared" si="34"/>
        <v>15180.867994704371</v>
      </c>
      <c r="K87" s="19"/>
      <c r="L87" s="61">
        <f t="shared" si="34"/>
        <v>15496.767561932371</v>
      </c>
      <c r="M87" s="19"/>
      <c r="N87" s="61">
        <f t="shared" si="34"/>
        <v>15812.575106782737</v>
      </c>
      <c r="O87" s="19"/>
      <c r="P87" s="61">
        <f t="shared" si="34"/>
        <v>16128.095971763643</v>
      </c>
      <c r="Q87" s="19"/>
      <c r="R87" s="61">
        <f t="shared" ref="R87" si="35">SUM(R82+R84)</f>
        <v>16443.126563311547</v>
      </c>
      <c r="S87" s="19"/>
      <c r="T87" s="61">
        <f t="shared" ref="T87" si="36">SUM(T82+T84)</f>
        <v>16757.454044576134</v>
      </c>
    </row>
    <row r="90" spans="1:30" x14ac:dyDescent="0.2">
      <c r="A90" s="65" t="s">
        <v>70</v>
      </c>
      <c r="B90" s="13">
        <f>B24</f>
        <v>56251.894049999995</v>
      </c>
      <c r="C90" s="13" t="s">
        <v>3</v>
      </c>
      <c r="D90" s="13">
        <f>D24</f>
        <v>57658.191401249998</v>
      </c>
      <c r="E90" s="13" t="s">
        <v>3</v>
      </c>
      <c r="F90" s="13">
        <f>F24</f>
        <v>59099.646186281243</v>
      </c>
      <c r="G90" s="13" t="s">
        <v>3</v>
      </c>
      <c r="H90" s="13">
        <f>H24</f>
        <v>60577.13734093828</v>
      </c>
      <c r="I90" s="13" t="s">
        <v>71</v>
      </c>
      <c r="J90" s="13">
        <f>J24</f>
        <v>62091.565774461735</v>
      </c>
      <c r="K90" s="13" t="s">
        <v>3</v>
      </c>
      <c r="L90" s="13">
        <f>L24</f>
        <v>63643.854918823286</v>
      </c>
      <c r="M90" s="13" t="s">
        <v>3</v>
      </c>
      <c r="N90" s="13">
        <f>N24</f>
        <v>65234.95129179387</v>
      </c>
      <c r="O90" s="13" t="s">
        <v>3</v>
      </c>
      <c r="P90" s="13">
        <f>P24</f>
        <v>66865.825074088716</v>
      </c>
      <c r="Q90" s="13" t="s">
        <v>3</v>
      </c>
      <c r="R90" s="13">
        <f>R24</f>
        <v>68537.470700940932</v>
      </c>
      <c r="S90" s="13" t="s">
        <v>3</v>
      </c>
      <c r="T90" s="13">
        <f>T24</f>
        <v>70250.907468464458</v>
      </c>
    </row>
    <row r="91" spans="1:30" x14ac:dyDescent="0.2">
      <c r="A91" s="65" t="s">
        <v>72</v>
      </c>
      <c r="B91" s="13">
        <f>SUM(B28)</f>
        <v>25560</v>
      </c>
      <c r="C91" s="13" t="s">
        <v>3</v>
      </c>
      <c r="D91" s="13">
        <f>SUM(D28)</f>
        <v>26100.05</v>
      </c>
      <c r="E91" s="13" t="s">
        <v>3</v>
      </c>
      <c r="F91" s="13">
        <f>SUM(F28)</f>
        <v>26293.258374999998</v>
      </c>
      <c r="G91" s="13" t="s">
        <v>3</v>
      </c>
      <c r="H91" s="13">
        <f>SUM(H28)</f>
        <v>26488.729487187502</v>
      </c>
      <c r="I91" s="13" t="s">
        <v>3</v>
      </c>
      <c r="J91" s="13">
        <f>SUM(J28)</f>
        <v>26686.502752367975</v>
      </c>
      <c r="K91" s="13" t="s">
        <v>3</v>
      </c>
      <c r="L91" s="13">
        <f>SUM(L28)</f>
        <v>26897.492771209101</v>
      </c>
      <c r="M91" s="13" t="s">
        <v>3</v>
      </c>
      <c r="N91" s="13">
        <f>SUM(N28)</f>
        <v>27111.351158427453</v>
      </c>
      <c r="O91" s="13" t="s">
        <v>3</v>
      </c>
      <c r="P91" s="13">
        <f>SUM(P28)</f>
        <v>27328.134062291792</v>
      </c>
      <c r="Q91" s="13" t="s">
        <v>3</v>
      </c>
      <c r="R91" s="13">
        <f>SUM(R28)</f>
        <v>27547.898946054549</v>
      </c>
      <c r="S91" s="13" t="s">
        <v>3</v>
      </c>
      <c r="T91" s="13">
        <f>SUM(T28)</f>
        <v>27770.704621472589</v>
      </c>
    </row>
    <row r="92" spans="1:30" x14ac:dyDescent="0.2">
      <c r="A92" s="65" t="s">
        <v>73</v>
      </c>
      <c r="B92" s="13">
        <f>-SUM(B61)</f>
        <v>0</v>
      </c>
      <c r="C92" s="13" t="s">
        <v>3</v>
      </c>
      <c r="D92" s="13">
        <f>-SUM(D61)</f>
        <v>0</v>
      </c>
      <c r="E92" s="13" t="s">
        <v>3</v>
      </c>
      <c r="F92" s="13">
        <f>-SUM(F61)</f>
        <v>0</v>
      </c>
      <c r="G92" s="13" t="s">
        <v>3</v>
      </c>
      <c r="H92" s="13">
        <f>-SUM(H61)</f>
        <v>0</v>
      </c>
      <c r="I92" s="13" t="s">
        <v>3</v>
      </c>
      <c r="J92" s="13">
        <f>-SUM(J61)</f>
        <v>0</v>
      </c>
      <c r="K92" s="13" t="s">
        <v>3</v>
      </c>
      <c r="L92" s="13">
        <f>-SUM(L61)</f>
        <v>0</v>
      </c>
      <c r="M92" s="13" t="s">
        <v>3</v>
      </c>
      <c r="N92" s="13">
        <f>-SUM(N61)</f>
        <v>0</v>
      </c>
      <c r="O92" s="13" t="s">
        <v>3</v>
      </c>
      <c r="P92" s="13">
        <f>-SUM(P61)</f>
        <v>0</v>
      </c>
      <c r="Q92" s="13" t="s">
        <v>3</v>
      </c>
      <c r="R92" s="13">
        <f>-SUM(R61)</f>
        <v>0</v>
      </c>
      <c r="S92" s="13" t="s">
        <v>3</v>
      </c>
      <c r="T92" s="13">
        <f>-SUM(T61)</f>
        <v>0</v>
      </c>
    </row>
    <row r="93" spans="1:30" x14ac:dyDescent="0.2">
      <c r="A93" s="65" t="s">
        <v>74</v>
      </c>
      <c r="B93" s="13">
        <v>0</v>
      </c>
      <c r="C93" s="13" t="s">
        <v>3</v>
      </c>
      <c r="D93" s="13">
        <v>0</v>
      </c>
      <c r="E93" s="13" t="s">
        <v>3</v>
      </c>
      <c r="F93" s="13">
        <v>0</v>
      </c>
      <c r="G93" s="13" t="s">
        <v>3</v>
      </c>
      <c r="H93" s="13">
        <v>0</v>
      </c>
      <c r="I93" s="13" t="s">
        <v>3</v>
      </c>
      <c r="J93" s="13">
        <v>0</v>
      </c>
      <c r="K93" s="13" t="s">
        <v>3</v>
      </c>
      <c r="L93" s="13">
        <v>0</v>
      </c>
      <c r="M93" s="13" t="s">
        <v>3</v>
      </c>
      <c r="N93" s="13">
        <v>0</v>
      </c>
      <c r="O93" s="13" t="s">
        <v>3</v>
      </c>
      <c r="P93" s="13">
        <v>0</v>
      </c>
      <c r="Q93" s="13" t="s">
        <v>3</v>
      </c>
      <c r="R93" s="13">
        <v>0</v>
      </c>
      <c r="S93" s="13" t="s">
        <v>3</v>
      </c>
      <c r="T93" s="13">
        <v>0</v>
      </c>
    </row>
    <row r="94" spans="1:30" x14ac:dyDescent="0.2">
      <c r="A94" s="65" t="s">
        <v>75</v>
      </c>
      <c r="B94" s="13">
        <f>SUM(B48)</f>
        <v>0</v>
      </c>
      <c r="C94" s="13" t="s">
        <v>3</v>
      </c>
      <c r="D94" s="13">
        <f>SUM(D48)</f>
        <v>0</v>
      </c>
      <c r="E94" s="13" t="s">
        <v>3</v>
      </c>
      <c r="F94" s="13">
        <f>SUM(F48)</f>
        <v>0</v>
      </c>
      <c r="G94" s="13" t="s">
        <v>3</v>
      </c>
      <c r="H94" s="13">
        <f>SUM(H48)</f>
        <v>0</v>
      </c>
      <c r="I94" s="13" t="s">
        <v>3</v>
      </c>
      <c r="J94" s="13">
        <f>SUM(J48)</f>
        <v>0</v>
      </c>
      <c r="K94" s="13" t="s">
        <v>3</v>
      </c>
      <c r="L94" s="13">
        <f>SUM(L48)</f>
        <v>0</v>
      </c>
      <c r="M94" s="13" t="s">
        <v>3</v>
      </c>
      <c r="N94" s="13">
        <f>SUM(N48)</f>
        <v>0</v>
      </c>
      <c r="O94" s="13" t="s">
        <v>3</v>
      </c>
      <c r="P94" s="13">
        <f>SUM(P48)</f>
        <v>0</v>
      </c>
      <c r="Q94" s="13" t="s">
        <v>3</v>
      </c>
      <c r="R94" s="13">
        <f>SUM(R48)</f>
        <v>0</v>
      </c>
      <c r="S94" s="13" t="s">
        <v>3</v>
      </c>
      <c r="T94" s="13">
        <f>SUM(T48)</f>
        <v>0</v>
      </c>
    </row>
    <row r="95" spans="1:30" x14ac:dyDescent="0.2">
      <c r="A95" s="65" t="s">
        <v>76</v>
      </c>
      <c r="B95" s="13">
        <f>-SUM(B80)</f>
        <v>0</v>
      </c>
      <c r="C95" s="13" t="s">
        <v>3</v>
      </c>
      <c r="D95" s="13">
        <f t="shared" ref="D95:T95" si="37">-SUM(D80)</f>
        <v>0</v>
      </c>
      <c r="E95" s="13" t="s">
        <v>3</v>
      </c>
      <c r="F95" s="13">
        <f t="shared" si="37"/>
        <v>0</v>
      </c>
      <c r="G95" s="13" t="s">
        <v>3</v>
      </c>
      <c r="H95" s="13">
        <f t="shared" si="37"/>
        <v>0</v>
      </c>
      <c r="I95" s="13" t="s">
        <v>3</v>
      </c>
      <c r="J95" s="13">
        <f t="shared" si="37"/>
        <v>0</v>
      </c>
      <c r="K95" s="13" t="s">
        <v>3</v>
      </c>
      <c r="L95" s="13">
        <f t="shared" si="37"/>
        <v>0</v>
      </c>
      <c r="M95" s="13" t="s">
        <v>3</v>
      </c>
      <c r="N95" s="13">
        <f t="shared" si="37"/>
        <v>0</v>
      </c>
      <c r="O95" s="13" t="s">
        <v>3</v>
      </c>
      <c r="P95" s="13">
        <f t="shared" si="37"/>
        <v>0</v>
      </c>
      <c r="Q95" s="13" t="s">
        <v>3</v>
      </c>
      <c r="R95" s="13">
        <f t="shared" si="37"/>
        <v>0</v>
      </c>
      <c r="S95" s="13" t="s">
        <v>3</v>
      </c>
      <c r="T95" s="13">
        <f t="shared" si="37"/>
        <v>0</v>
      </c>
    </row>
    <row r="96" spans="1:30" x14ac:dyDescent="0.2">
      <c r="A96" s="65" t="s">
        <v>77</v>
      </c>
      <c r="B96" s="13">
        <f>SUM(B89:B95)</f>
        <v>81811.894050000003</v>
      </c>
      <c r="C96" s="13" t="s">
        <v>3</v>
      </c>
      <c r="D96" s="13">
        <f>SUM(D89:D95)</f>
        <v>83758.241401249994</v>
      </c>
      <c r="E96" s="13" t="s">
        <v>3</v>
      </c>
      <c r="F96" s="13">
        <f>SUM(F89:F95)</f>
        <v>85392.904561281233</v>
      </c>
      <c r="G96" s="13" t="s">
        <v>3</v>
      </c>
      <c r="H96" s="13">
        <f>SUM(H89:H95)</f>
        <v>87065.866828125785</v>
      </c>
      <c r="I96" s="13" t="s">
        <v>3</v>
      </c>
      <c r="J96" s="13">
        <f>SUM(J89:J95)</f>
        <v>88778.068526829709</v>
      </c>
      <c r="K96" s="13" t="s">
        <v>3</v>
      </c>
      <c r="L96" s="13">
        <f>SUM(L89:L95)</f>
        <v>90541.347690032388</v>
      </c>
      <c r="M96" s="13" t="s">
        <v>3</v>
      </c>
      <c r="N96" s="13">
        <f>SUM(N89:N95)</f>
        <v>92346.302450221323</v>
      </c>
      <c r="O96" s="13" t="s">
        <v>3</v>
      </c>
      <c r="P96" s="13">
        <f>SUM(P89:P95)</f>
        <v>94193.959136380508</v>
      </c>
      <c r="Q96" s="13" t="s">
        <v>3</v>
      </c>
      <c r="R96" s="13">
        <f>SUM(R89:R95)</f>
        <v>96085.369646995474</v>
      </c>
      <c r="S96" s="13" t="s">
        <v>3</v>
      </c>
      <c r="T96" s="13">
        <f>SUM(T89:T95)</f>
        <v>98021.612089937043</v>
      </c>
    </row>
    <row r="97" spans="1:30" x14ac:dyDescent="0.2">
      <c r="A97" s="90" t="s">
        <v>99</v>
      </c>
      <c r="B97" s="13">
        <f>B70</f>
        <v>16362.378810000002</v>
      </c>
      <c r="C97" s="13"/>
      <c r="D97" s="13">
        <f>D70</f>
        <v>16771.43828025</v>
      </c>
      <c r="E97" s="13"/>
      <c r="F97" s="13">
        <f>F70</f>
        <v>17190.72423725625</v>
      </c>
      <c r="G97" s="13"/>
      <c r="H97" s="13">
        <f>H70</f>
        <v>17620.492343187656</v>
      </c>
      <c r="I97" s="13"/>
      <c r="J97" s="13">
        <f>J70</f>
        <v>18061.004651767347</v>
      </c>
      <c r="K97" s="13"/>
      <c r="L97" s="13">
        <f>L70</f>
        <v>18512.529768061529</v>
      </c>
      <c r="M97" s="13"/>
      <c r="N97" s="13">
        <f>N70</f>
        <v>18975.343012263067</v>
      </c>
      <c r="O97" s="13"/>
      <c r="P97" s="13">
        <f>P70</f>
        <v>19449.726587569643</v>
      </c>
      <c r="Q97" s="13"/>
      <c r="R97" s="13">
        <f>R70</f>
        <v>19935.969752258883</v>
      </c>
      <c r="S97" s="13"/>
      <c r="T97" s="13">
        <f>T70</f>
        <v>20434.368996065354</v>
      </c>
      <c r="U97" s="64">
        <f>SUM(B98:T98)</f>
        <v>1081309.5428197333</v>
      </c>
      <c r="W97" s="94">
        <f>U97/10</f>
        <v>108130.95428197333</v>
      </c>
    </row>
    <row r="98" spans="1:30" x14ac:dyDescent="0.2">
      <c r="A98" s="65" t="s">
        <v>79</v>
      </c>
      <c r="B98" s="13">
        <f>SUM(B96+B97)</f>
        <v>98174.272859999997</v>
      </c>
      <c r="C98" s="13"/>
      <c r="D98" s="13">
        <f>SUM(D96:D97)</f>
        <v>100529.6796815</v>
      </c>
      <c r="E98" s="13"/>
      <c r="F98" s="13">
        <f>SUM(F96:F97)</f>
        <v>102583.62879853748</v>
      </c>
      <c r="G98" s="13"/>
      <c r="H98" s="13">
        <f>SUM(H96:H97)</f>
        <v>104686.35917131344</v>
      </c>
      <c r="I98" s="13"/>
      <c r="J98" s="13">
        <f>SUM(J96:J97)</f>
        <v>106839.07317859706</v>
      </c>
      <c r="K98" s="13"/>
      <c r="L98" s="13">
        <f>SUM(L96:L97)</f>
        <v>109053.87745809392</v>
      </c>
      <c r="M98" s="13"/>
      <c r="N98" s="13">
        <f>SUM(N96:N97)</f>
        <v>111321.64546248439</v>
      </c>
      <c r="O98" s="13"/>
      <c r="P98" s="13">
        <f>SUM(P96:P97)</f>
        <v>113643.68572395016</v>
      </c>
      <c r="Q98" s="13"/>
      <c r="R98" s="13">
        <f>SUM(R96:R97)</f>
        <v>116021.33939925436</v>
      </c>
      <c r="S98" s="13"/>
      <c r="T98" s="13">
        <f>SUM(T96:T97)</f>
        <v>118455.9810860024</v>
      </c>
    </row>
    <row r="99" spans="1:30" x14ac:dyDescent="0.2">
      <c r="B99" s="13">
        <f>B98/12*9</f>
        <v>73630.704645000005</v>
      </c>
      <c r="C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1:30" x14ac:dyDescent="0.2">
      <c r="B100" s="13"/>
      <c r="C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1:30" x14ac:dyDescent="0.2">
      <c r="B101" s="13">
        <f>B102/12*2</f>
        <v>16006.998</v>
      </c>
      <c r="C101" s="14" t="s">
        <v>3</v>
      </c>
      <c r="E101" s="14" t="s">
        <v>3</v>
      </c>
      <c r="G101" s="16" t="s">
        <v>3</v>
      </c>
      <c r="I101" s="16" t="s">
        <v>3</v>
      </c>
      <c r="K101" s="16" t="s">
        <v>3</v>
      </c>
      <c r="M101" s="16" t="s">
        <v>3</v>
      </c>
      <c r="O101" s="16" t="s">
        <v>3</v>
      </c>
      <c r="Q101" s="16" t="s">
        <v>3</v>
      </c>
      <c r="S101" s="16" t="s">
        <v>3</v>
      </c>
    </row>
    <row r="102" spans="1:30" x14ac:dyDescent="0.2">
      <c r="A102" s="65" t="s">
        <v>73</v>
      </c>
      <c r="B102" s="13">
        <f>SUM(B6)</f>
        <v>96041.987999999998</v>
      </c>
      <c r="C102" s="13" t="s">
        <v>3</v>
      </c>
      <c r="D102" s="13">
        <f>SUM(D6)</f>
        <v>97962.82776</v>
      </c>
      <c r="E102" s="13" t="s">
        <v>3</v>
      </c>
      <c r="F102" s="13">
        <f>SUM(F6)</f>
        <v>99922.084315200002</v>
      </c>
      <c r="G102" s="13" t="s">
        <v>3</v>
      </c>
      <c r="H102" s="13">
        <f>SUM(H6)</f>
        <v>101920.52600150401</v>
      </c>
      <c r="I102" s="13" t="s">
        <v>3</v>
      </c>
      <c r="J102" s="13">
        <f>SUM(J6)</f>
        <v>103958.93652153408</v>
      </c>
      <c r="K102" s="13" t="s">
        <v>3</v>
      </c>
      <c r="L102" s="13">
        <f>SUM(L6)</f>
        <v>106038.11525196476</v>
      </c>
      <c r="M102" s="13" t="s">
        <v>3</v>
      </c>
      <c r="N102" s="13">
        <f>SUM(N6)</f>
        <v>108158.87755700406</v>
      </c>
      <c r="O102" s="13" t="s">
        <v>3</v>
      </c>
      <c r="P102" s="13">
        <f>SUM(P6)</f>
        <v>110322.05510814415</v>
      </c>
      <c r="Q102" s="13" t="s">
        <v>3</v>
      </c>
      <c r="R102" s="13">
        <f>SUM(R6)</f>
        <v>112528.49621030703</v>
      </c>
      <c r="S102" s="13" t="s">
        <v>3</v>
      </c>
      <c r="T102" s="13">
        <f>SUM(T6)</f>
        <v>114779.06613451318</v>
      </c>
    </row>
    <row r="103" spans="1:30" x14ac:dyDescent="0.2">
      <c r="A103" s="65" t="s">
        <v>80</v>
      </c>
      <c r="B103" s="13">
        <f>SUM(B102)</f>
        <v>96041.987999999998</v>
      </c>
      <c r="C103" s="13" t="s">
        <v>3</v>
      </c>
      <c r="D103" s="13">
        <f t="shared" ref="D103:T103" si="38">SUM(D102)</f>
        <v>97962.82776</v>
      </c>
      <c r="E103" s="13" t="s">
        <v>3</v>
      </c>
      <c r="F103" s="13">
        <f t="shared" si="38"/>
        <v>99922.084315200002</v>
      </c>
      <c r="G103" s="13" t="s">
        <v>3</v>
      </c>
      <c r="H103" s="13">
        <f t="shared" si="38"/>
        <v>101920.52600150401</v>
      </c>
      <c r="I103" s="13" t="s">
        <v>3</v>
      </c>
      <c r="J103" s="13">
        <f t="shared" si="38"/>
        <v>103958.93652153408</v>
      </c>
      <c r="K103" s="13" t="s">
        <v>3</v>
      </c>
      <c r="L103" s="13">
        <f t="shared" si="38"/>
        <v>106038.11525196476</v>
      </c>
      <c r="M103" s="13" t="s">
        <v>3</v>
      </c>
      <c r="N103" s="13">
        <f t="shared" si="38"/>
        <v>108158.87755700406</v>
      </c>
      <c r="O103" s="13" t="s">
        <v>3</v>
      </c>
      <c r="P103" s="13">
        <f t="shared" si="38"/>
        <v>110322.05510814415</v>
      </c>
      <c r="Q103" s="13" t="s">
        <v>3</v>
      </c>
      <c r="R103" s="13">
        <f t="shared" si="38"/>
        <v>112528.49621030703</v>
      </c>
      <c r="S103" s="13" t="s">
        <v>3</v>
      </c>
      <c r="T103" s="13">
        <f t="shared" si="38"/>
        <v>114779.06613451318</v>
      </c>
    </row>
    <row r="104" spans="1:30" s="75" customFormat="1" x14ac:dyDescent="0.2">
      <c r="A104" s="65" t="s">
        <v>3</v>
      </c>
      <c r="B104" s="13" t="s">
        <v>3</v>
      </c>
      <c r="C104" s="14" t="s">
        <v>3</v>
      </c>
      <c r="D104" s="13"/>
      <c r="E104" s="14" t="s">
        <v>3</v>
      </c>
      <c r="F104" s="15"/>
      <c r="G104" s="16" t="s">
        <v>3</v>
      </c>
      <c r="H104" s="15"/>
      <c r="I104" s="16" t="s">
        <v>3</v>
      </c>
      <c r="J104" s="15"/>
      <c r="K104" s="16" t="s">
        <v>3</v>
      </c>
      <c r="L104" s="15"/>
      <c r="M104" s="16" t="s">
        <v>3</v>
      </c>
      <c r="N104" s="15"/>
      <c r="O104" s="16" t="s">
        <v>3</v>
      </c>
      <c r="P104" s="15"/>
      <c r="Q104" s="16" t="s">
        <v>3</v>
      </c>
      <c r="R104" s="15"/>
      <c r="S104" s="16" t="s">
        <v>3</v>
      </c>
      <c r="T104" s="15"/>
      <c r="U104" s="97"/>
      <c r="V104" s="76"/>
      <c r="X104" s="76"/>
      <c r="Z104" s="76"/>
      <c r="AB104" s="76"/>
      <c r="AD104" s="76"/>
    </row>
    <row r="105" spans="1:30" s="75" customFormat="1" x14ac:dyDescent="0.2">
      <c r="A105" s="73" t="s">
        <v>81</v>
      </c>
      <c r="B105" s="74">
        <f>-SUM(B98-B103)</f>
        <v>-2132.2848599999998</v>
      </c>
      <c r="C105" s="74" t="s">
        <v>3</v>
      </c>
      <c r="D105" s="74">
        <f>SUM(D103-D98)</f>
        <v>-2566.8519214999978</v>
      </c>
      <c r="E105" s="74" t="s">
        <v>3</v>
      </c>
      <c r="F105" s="74">
        <f>SUM(F103-F98)</f>
        <v>-2661.5444833374786</v>
      </c>
      <c r="G105" s="74"/>
      <c r="H105" s="74">
        <f t="shared" ref="H105:T105" si="39">SUM(H103-H98)</f>
        <v>-2765.8331698094262</v>
      </c>
      <c r="I105" s="74"/>
      <c r="J105" s="74">
        <f t="shared" si="39"/>
        <v>-2880.1366570629762</v>
      </c>
      <c r="K105" s="74"/>
      <c r="L105" s="74">
        <f t="shared" si="39"/>
        <v>-3015.7622061291622</v>
      </c>
      <c r="M105" s="74"/>
      <c r="N105" s="74">
        <f t="shared" si="39"/>
        <v>-3162.7679054803302</v>
      </c>
      <c r="O105" s="74"/>
      <c r="P105" s="74">
        <f t="shared" si="39"/>
        <v>-3321.6306158060033</v>
      </c>
      <c r="Q105" s="74"/>
      <c r="R105" s="74">
        <f t="shared" si="39"/>
        <v>-3492.8431889473286</v>
      </c>
      <c r="S105" s="74"/>
      <c r="T105" s="74">
        <f t="shared" si="39"/>
        <v>-3676.9149514892197</v>
      </c>
      <c r="V105" s="76"/>
      <c r="X105" s="76"/>
      <c r="Z105" s="76"/>
      <c r="AB105" s="76"/>
      <c r="AD105" s="76"/>
    </row>
    <row r="106" spans="1:30" x14ac:dyDescent="0.2">
      <c r="A106" s="73" t="s">
        <v>82</v>
      </c>
      <c r="B106" s="77">
        <f>SUM(B103/B98)</f>
        <v>0.97828061468771244</v>
      </c>
      <c r="C106" s="77"/>
      <c r="D106" s="77">
        <f t="shared" ref="D106:T106" si="40">SUM(D103/D98)</f>
        <v>0.97446672535282763</v>
      </c>
      <c r="E106" s="77"/>
      <c r="F106" s="77">
        <f t="shared" si="40"/>
        <v>0.97405488073965052</v>
      </c>
      <c r="G106" s="77"/>
      <c r="H106" s="77">
        <f t="shared" si="40"/>
        <v>0.97357981315136488</v>
      </c>
      <c r="I106" s="77"/>
      <c r="J106" s="77">
        <f t="shared" si="40"/>
        <v>0.97304229088314531</v>
      </c>
      <c r="K106" s="77"/>
      <c r="L106" s="77">
        <f t="shared" si="40"/>
        <v>0.97234612581943247</v>
      </c>
      <c r="M106" s="77"/>
      <c r="N106" s="77">
        <f t="shared" si="40"/>
        <v>0.97158892242078665</v>
      </c>
      <c r="O106" s="77"/>
      <c r="P106" s="77">
        <f t="shared" si="40"/>
        <v>0.97077153389872872</v>
      </c>
      <c r="Q106" s="77"/>
      <c r="R106" s="77">
        <f t="shared" si="40"/>
        <v>0.96989482101281643</v>
      </c>
      <c r="S106" s="77"/>
      <c r="T106" s="77">
        <f t="shared" si="40"/>
        <v>0.96895965135927009</v>
      </c>
    </row>
    <row r="107" spans="1:30" x14ac:dyDescent="0.2">
      <c r="B107" s="13" t="s">
        <v>3</v>
      </c>
      <c r="E107" s="14" t="s">
        <v>3</v>
      </c>
      <c r="G107" s="16" t="s">
        <v>3</v>
      </c>
      <c r="I107" s="16" t="s">
        <v>3</v>
      </c>
      <c r="K107" s="16" t="s">
        <v>3</v>
      </c>
      <c r="M107" s="16" t="s">
        <v>3</v>
      </c>
      <c r="S107" s="16" t="s">
        <v>3</v>
      </c>
    </row>
    <row r="108" spans="1:30" x14ac:dyDescent="0.2">
      <c r="A108" s="65" t="s">
        <v>83</v>
      </c>
      <c r="B108" s="13">
        <f>-SUM(B105)</f>
        <v>2132.2848599999998</v>
      </c>
      <c r="C108" s="13" t="s">
        <v>3</v>
      </c>
      <c r="D108" s="13">
        <f t="shared" ref="D108:T108" si="41">-SUM(D105)</f>
        <v>2566.8519214999978</v>
      </c>
      <c r="E108" s="13" t="s">
        <v>3</v>
      </c>
      <c r="F108" s="13">
        <f t="shared" si="41"/>
        <v>2661.5444833374786</v>
      </c>
      <c r="G108" s="13" t="s">
        <v>3</v>
      </c>
      <c r="H108" s="13">
        <f t="shared" si="41"/>
        <v>2765.8331698094262</v>
      </c>
      <c r="I108" s="13" t="s">
        <v>3</v>
      </c>
      <c r="J108" s="13">
        <f t="shared" si="41"/>
        <v>2880.1366570629762</v>
      </c>
      <c r="K108" s="13" t="s">
        <v>3</v>
      </c>
      <c r="L108" s="13">
        <f t="shared" si="41"/>
        <v>3015.7622061291622</v>
      </c>
      <c r="M108" s="13" t="s">
        <v>3</v>
      </c>
      <c r="N108" s="13">
        <f t="shared" si="41"/>
        <v>3162.7679054803302</v>
      </c>
      <c r="O108" s="13" t="s">
        <v>3</v>
      </c>
      <c r="P108" s="13">
        <f t="shared" si="41"/>
        <v>3321.6306158060033</v>
      </c>
      <c r="Q108" s="13" t="s">
        <v>3</v>
      </c>
      <c r="R108" s="13">
        <f t="shared" si="41"/>
        <v>3492.8431889473286</v>
      </c>
      <c r="S108" s="13" t="s">
        <v>3</v>
      </c>
      <c r="T108" s="13">
        <f t="shared" si="41"/>
        <v>3676.9149514892197</v>
      </c>
    </row>
    <row r="109" spans="1:30" x14ac:dyDescent="0.2">
      <c r="B109" s="78" t="s">
        <v>3</v>
      </c>
      <c r="I109" s="16" t="s">
        <v>3</v>
      </c>
    </row>
  </sheetData>
  <pageMargins left="0.57999999999999996" right="0.17" top="1.53" bottom="0.28999999999999998" header="0" footer="0"/>
  <pageSetup paperSize="9" scale="50" orientation="landscape" r:id="rId1"/>
  <headerFooter alignWithMargins="0">
    <oddHeader>&amp;C&amp;G
Estudi de viabilitat de la gestió del servei públic local de les piscines municipals de la Garriga
Annex 02. Anàlisi Economicofinancer previsional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</sheetPr>
  <dimension ref="A1:AD111"/>
  <sheetViews>
    <sheetView topLeftCell="B1" zoomScale="85" zoomScaleNormal="85" workbookViewId="0">
      <selection activeCell="W29" sqref="W29"/>
    </sheetView>
  </sheetViews>
  <sheetFormatPr baseColWidth="10" defaultColWidth="11.42578125" defaultRowHeight="12.75" x14ac:dyDescent="0.2"/>
  <cols>
    <col min="1" max="1" width="64.42578125" style="65" customWidth="1"/>
    <col min="2" max="2" width="13.7109375" style="78" customWidth="1"/>
    <col min="3" max="3" width="8.85546875" style="14" customWidth="1"/>
    <col min="4" max="4" width="13.7109375" style="13" customWidth="1"/>
    <col min="5" max="5" width="11" style="14" bestFit="1" customWidth="1"/>
    <col min="6" max="6" width="13.7109375" style="15" customWidth="1"/>
    <col min="7" max="7" width="6.7109375" style="16" customWidth="1"/>
    <col min="8" max="8" width="13.140625" style="15" customWidth="1"/>
    <col min="9" max="9" width="6.7109375" style="16" customWidth="1"/>
    <col min="10" max="10" width="13.28515625" style="15" customWidth="1"/>
    <col min="11" max="11" width="6.7109375" style="16" customWidth="1"/>
    <col min="12" max="12" width="12.28515625" style="15" bestFit="1" customWidth="1"/>
    <col min="13" max="13" width="6.7109375" style="16" customWidth="1"/>
    <col min="14" max="14" width="11.7109375" style="15" bestFit="1" customWidth="1"/>
    <col min="15" max="15" width="6.7109375" style="16" customWidth="1"/>
    <col min="16" max="16" width="12.5703125" style="15" customWidth="1"/>
    <col min="17" max="17" width="6.5703125" style="16" customWidth="1"/>
    <col min="18" max="18" width="12.5703125" style="15" customWidth="1"/>
    <col min="19" max="19" width="7.85546875" style="16" customWidth="1"/>
    <col min="20" max="20" width="12.5703125" style="15" customWidth="1"/>
    <col min="21" max="21" width="13.28515625" style="15" customWidth="1"/>
    <col min="22" max="22" width="6.7109375" style="16" customWidth="1"/>
    <col min="23" max="23" width="12.7109375" style="15" customWidth="1"/>
    <col min="24" max="24" width="6.7109375" style="16" customWidth="1"/>
    <col min="25" max="25" width="12.85546875" style="15" customWidth="1"/>
    <col min="26" max="26" width="6.7109375" style="16" customWidth="1"/>
    <col min="27" max="27" width="14" style="15" customWidth="1"/>
    <col min="28" max="28" width="6.7109375" style="16" customWidth="1"/>
    <col min="29" max="29" width="13.42578125" style="15" customWidth="1"/>
    <col min="30" max="30" width="6.7109375" style="16" customWidth="1"/>
    <col min="31" max="31" width="13.42578125" style="15" customWidth="1"/>
    <col min="32" max="32" width="13.28515625" style="15" bestFit="1" customWidth="1"/>
    <col min="33" max="16384" width="11.42578125" style="15"/>
  </cols>
  <sheetData>
    <row r="1" spans="1:30" s="6" customFormat="1" x14ac:dyDescent="0.2">
      <c r="A1" s="1" t="s">
        <v>0</v>
      </c>
      <c r="B1" s="2" t="s">
        <v>1</v>
      </c>
      <c r="C1" s="3"/>
      <c r="D1" s="2" t="s">
        <v>2</v>
      </c>
      <c r="E1" s="3" t="s">
        <v>3</v>
      </c>
      <c r="F1" s="4">
        <v>47118</v>
      </c>
      <c r="G1" s="5"/>
      <c r="H1" s="4">
        <v>47483</v>
      </c>
      <c r="I1" s="5"/>
      <c r="J1" s="4">
        <v>47848</v>
      </c>
      <c r="K1" s="5"/>
      <c r="L1" s="4">
        <v>48213</v>
      </c>
      <c r="M1" s="5"/>
      <c r="N1" s="4">
        <v>48579</v>
      </c>
      <c r="O1" s="5"/>
      <c r="P1" s="4">
        <v>48944</v>
      </c>
      <c r="Q1" s="5"/>
      <c r="R1" s="4">
        <v>49309</v>
      </c>
      <c r="S1" s="5"/>
      <c r="T1" s="4" t="s">
        <v>4</v>
      </c>
      <c r="V1" s="5"/>
      <c r="X1" s="5"/>
      <c r="Z1" s="5"/>
      <c r="AB1" s="5"/>
      <c r="AD1" s="5"/>
    </row>
    <row r="2" spans="1:30" s="7" customFormat="1" x14ac:dyDescent="0.2">
      <c r="B2" s="8">
        <v>1</v>
      </c>
      <c r="C2" s="9"/>
      <c r="D2" s="8">
        <v>2</v>
      </c>
      <c r="E2" s="9"/>
      <c r="F2" s="7">
        <v>3</v>
      </c>
      <c r="G2" s="10"/>
      <c r="H2" s="7">
        <v>4</v>
      </c>
      <c r="I2" s="10"/>
      <c r="J2" s="7">
        <v>5</v>
      </c>
      <c r="K2" s="10"/>
      <c r="L2" s="7">
        <v>6</v>
      </c>
      <c r="M2" s="10"/>
      <c r="N2" s="7">
        <v>7</v>
      </c>
      <c r="O2" s="10"/>
      <c r="P2" s="7">
        <v>8</v>
      </c>
      <c r="Q2" s="10"/>
      <c r="R2" s="7">
        <v>9</v>
      </c>
      <c r="S2" s="10"/>
      <c r="T2" s="7">
        <v>10</v>
      </c>
    </row>
    <row r="3" spans="1:30" x14ac:dyDescent="0.2">
      <c r="A3" s="11"/>
      <c r="B3" s="12"/>
      <c r="C3" s="9"/>
    </row>
    <row r="4" spans="1:30" s="22" customFormat="1" x14ac:dyDescent="0.2">
      <c r="A4" s="17" t="s">
        <v>5</v>
      </c>
      <c r="B4" s="18"/>
      <c r="C4" s="19"/>
      <c r="D4" s="20"/>
      <c r="E4" s="21"/>
      <c r="G4" s="23"/>
      <c r="I4" s="23"/>
      <c r="K4" s="23"/>
      <c r="M4" s="23"/>
      <c r="O4" s="23"/>
      <c r="Q4" s="23"/>
      <c r="S4" s="23"/>
    </row>
    <row r="5" spans="1:30" x14ac:dyDescent="0.2">
      <c r="A5" s="11"/>
      <c r="B5" s="12"/>
      <c r="C5" s="9"/>
    </row>
    <row r="6" spans="1:30" s="27" customFormat="1" x14ac:dyDescent="0.2">
      <c r="A6" s="24" t="s">
        <v>6</v>
      </c>
      <c r="B6" s="25">
        <f>B8+B7</f>
        <v>96041.987999999998</v>
      </c>
      <c r="C6" s="26"/>
      <c r="D6" s="25">
        <f t="shared" ref="D6:P6" si="0">SUM(D7+D8)</f>
        <v>97962.82776</v>
      </c>
      <c r="E6" s="26"/>
      <c r="F6" s="25">
        <f t="shared" si="0"/>
        <v>99922.084315200002</v>
      </c>
      <c r="G6" s="26"/>
      <c r="H6" s="25">
        <f t="shared" si="0"/>
        <v>101920.52600150401</v>
      </c>
      <c r="I6" s="26"/>
      <c r="J6" s="25">
        <f t="shared" si="0"/>
        <v>103958.93652153408</v>
      </c>
      <c r="K6" s="26"/>
      <c r="L6" s="25">
        <f t="shared" si="0"/>
        <v>106038.11525196476</v>
      </c>
      <c r="M6" s="26"/>
      <c r="N6" s="25">
        <f t="shared" si="0"/>
        <v>108158.87755700406</v>
      </c>
      <c r="O6" s="26"/>
      <c r="P6" s="25">
        <f t="shared" si="0"/>
        <v>110322.05510814415</v>
      </c>
      <c r="Q6" s="26"/>
      <c r="R6" s="25">
        <f t="shared" ref="R6" si="1">SUM(R7+R8)</f>
        <v>112528.49621030703</v>
      </c>
      <c r="S6" s="26"/>
      <c r="T6" s="25">
        <f t="shared" ref="T6" si="2">SUM(T7+T8)</f>
        <v>114779.06613451318</v>
      </c>
    </row>
    <row r="7" spans="1:30" s="29" customFormat="1" x14ac:dyDescent="0.2">
      <c r="A7" s="28" t="s">
        <v>7</v>
      </c>
      <c r="B7" s="13">
        <f>-SUM(B4)</f>
        <v>0</v>
      </c>
      <c r="C7" s="13" t="s">
        <v>3</v>
      </c>
      <c r="D7" s="13">
        <f t="shared" ref="D7:T7" si="3">-SUM(D4)</f>
        <v>0</v>
      </c>
      <c r="E7" s="13" t="s">
        <v>3</v>
      </c>
      <c r="F7" s="13">
        <f t="shared" si="3"/>
        <v>0</v>
      </c>
      <c r="G7" s="13" t="s">
        <v>3</v>
      </c>
      <c r="H7" s="13">
        <f t="shared" si="3"/>
        <v>0</v>
      </c>
      <c r="I7" s="13" t="s">
        <v>3</v>
      </c>
      <c r="J7" s="13">
        <f t="shared" si="3"/>
        <v>0</v>
      </c>
      <c r="K7" s="13" t="s">
        <v>3</v>
      </c>
      <c r="L7" s="13">
        <f t="shared" si="3"/>
        <v>0</v>
      </c>
      <c r="M7" s="13" t="s">
        <v>3</v>
      </c>
      <c r="N7" s="13">
        <f t="shared" si="3"/>
        <v>0</v>
      </c>
      <c r="O7" s="13" t="s">
        <v>3</v>
      </c>
      <c r="P7" s="13">
        <f t="shared" si="3"/>
        <v>0</v>
      </c>
      <c r="Q7" s="13" t="s">
        <v>3</v>
      </c>
      <c r="R7" s="13">
        <f t="shared" si="3"/>
        <v>0</v>
      </c>
      <c r="S7" s="13" t="s">
        <v>3</v>
      </c>
      <c r="T7" s="13">
        <f t="shared" si="3"/>
        <v>0</v>
      </c>
    </row>
    <row r="8" spans="1:30" s="32" customFormat="1" x14ac:dyDescent="0.2">
      <c r="A8" s="30" t="s">
        <v>8</v>
      </c>
      <c r="B8" s="31">
        <f>SUM(B9:B10)</f>
        <v>96041.987999999998</v>
      </c>
      <c r="C8" s="31"/>
      <c r="D8" s="31">
        <f t="shared" ref="D8:T8" si="4">SUM(D9:D10)</f>
        <v>97962.82776</v>
      </c>
      <c r="E8" s="31"/>
      <c r="F8" s="31">
        <f t="shared" si="4"/>
        <v>99922.084315200002</v>
      </c>
      <c r="G8" s="31"/>
      <c r="H8" s="31">
        <f t="shared" si="4"/>
        <v>101920.52600150401</v>
      </c>
      <c r="I8" s="31"/>
      <c r="J8" s="31">
        <f t="shared" si="4"/>
        <v>103958.93652153408</v>
      </c>
      <c r="K8" s="31"/>
      <c r="L8" s="31">
        <f t="shared" si="4"/>
        <v>106038.11525196476</v>
      </c>
      <c r="M8" s="31"/>
      <c r="N8" s="31">
        <f t="shared" si="4"/>
        <v>108158.87755700406</v>
      </c>
      <c r="O8" s="31"/>
      <c r="P8" s="31">
        <f t="shared" si="4"/>
        <v>110322.05510814415</v>
      </c>
      <c r="Q8" s="31"/>
      <c r="R8" s="31">
        <f t="shared" si="4"/>
        <v>112528.49621030703</v>
      </c>
      <c r="S8" s="31"/>
      <c r="T8" s="31">
        <f t="shared" si="4"/>
        <v>114779.06613451318</v>
      </c>
    </row>
    <row r="9" spans="1:30" s="29" customFormat="1" x14ac:dyDescent="0.2">
      <c r="A9" s="28" t="s">
        <v>9</v>
      </c>
      <c r="B9" s="33">
        <v>88879.788</v>
      </c>
      <c r="C9" s="34">
        <v>0.02</v>
      </c>
      <c r="D9" s="33">
        <f>SUM(B9*C9)+B9</f>
        <v>90657.383759999997</v>
      </c>
      <c r="E9" s="34">
        <v>0.02</v>
      </c>
      <c r="F9" s="33">
        <f>SUM(D9*E9)+D9</f>
        <v>92470.531435199999</v>
      </c>
      <c r="G9" s="35">
        <v>0.02</v>
      </c>
      <c r="H9" s="33">
        <f>SUM(F9*G9)+F9</f>
        <v>94319.942063904004</v>
      </c>
      <c r="I9" s="35">
        <v>0.02</v>
      </c>
      <c r="J9" s="33">
        <f>SUM(H9*I9)+H9</f>
        <v>96206.340905182078</v>
      </c>
      <c r="K9" s="35">
        <v>0.02</v>
      </c>
      <c r="L9" s="33">
        <f>SUM(J9*K9)+J9</f>
        <v>98130.467723285721</v>
      </c>
      <c r="M9" s="35">
        <v>0.02</v>
      </c>
      <c r="N9" s="33">
        <f>SUM(L9*M9)+L9</f>
        <v>100093.07707775144</v>
      </c>
      <c r="O9" s="35">
        <v>0.02</v>
      </c>
      <c r="P9" s="33">
        <f>SUM(N9*O9)+N9</f>
        <v>102094.93861930647</v>
      </c>
      <c r="Q9" s="35">
        <v>0.02</v>
      </c>
      <c r="R9" s="33">
        <f>SUM(P9*Q9)+P9</f>
        <v>104136.83739169261</v>
      </c>
      <c r="S9" s="35">
        <v>0.02</v>
      </c>
      <c r="T9" s="33">
        <f>SUM(R9*S9)+R9</f>
        <v>106219.57413952646</v>
      </c>
    </row>
    <row r="10" spans="1:30" s="29" customFormat="1" x14ac:dyDescent="0.2">
      <c r="A10" s="28" t="s">
        <v>123</v>
      </c>
      <c r="B10" s="31">
        <v>7162.2000000000007</v>
      </c>
      <c r="C10" s="34">
        <v>0.02</v>
      </c>
      <c r="D10" s="33">
        <f>SUM(B10*C10)+B10</f>
        <v>7305.4440000000004</v>
      </c>
      <c r="E10" s="34">
        <v>0.02</v>
      </c>
      <c r="F10" s="33">
        <f>SUM(D10*E10)+D10</f>
        <v>7451.5528800000002</v>
      </c>
      <c r="G10" s="35">
        <v>0.02</v>
      </c>
      <c r="H10" s="33">
        <f>SUM(F10*G10)+F10</f>
        <v>7600.5839376000004</v>
      </c>
      <c r="I10" s="35">
        <v>0.02</v>
      </c>
      <c r="J10" s="33">
        <f>SUM(H10*I10)+H10</f>
        <v>7752.5956163520004</v>
      </c>
      <c r="K10" s="35">
        <v>0.02</v>
      </c>
      <c r="L10" s="33">
        <f>SUM(J10*K10)+J10</f>
        <v>7907.6475286790401</v>
      </c>
      <c r="M10" s="35">
        <v>0.02</v>
      </c>
      <c r="N10" s="33">
        <f>SUM(L10*M10)+L10</f>
        <v>8065.8004792526208</v>
      </c>
      <c r="O10" s="35">
        <v>0.02</v>
      </c>
      <c r="P10" s="33">
        <f>SUM(N10*O10)+N10</f>
        <v>8227.1164888376734</v>
      </c>
      <c r="Q10" s="35">
        <v>0.02</v>
      </c>
      <c r="R10" s="33">
        <f>SUM(P10*Q10)+P10</f>
        <v>8391.6588186144272</v>
      </c>
      <c r="S10" s="35">
        <v>0.02</v>
      </c>
      <c r="T10" s="33">
        <f>SUM(R10*S10)+R10</f>
        <v>8559.4919949867162</v>
      </c>
    </row>
    <row r="11" spans="1:30" s="42" customFormat="1" x14ac:dyDescent="0.2">
      <c r="A11" s="28"/>
      <c r="B11" s="33"/>
      <c r="C11" s="34"/>
      <c r="D11" s="33"/>
      <c r="E11" s="34"/>
      <c r="F11" s="36"/>
      <c r="G11" s="35"/>
      <c r="H11" s="36"/>
      <c r="I11" s="35"/>
      <c r="J11" s="36"/>
      <c r="K11" s="35"/>
      <c r="L11" s="36"/>
      <c r="M11" s="35"/>
      <c r="N11" s="36"/>
      <c r="O11" s="35"/>
      <c r="P11" s="36"/>
      <c r="Q11" s="35"/>
      <c r="R11" s="36"/>
      <c r="S11" s="35"/>
      <c r="T11" s="36"/>
    </row>
    <row r="12" spans="1:30" s="42" customFormat="1" x14ac:dyDescent="0.2">
      <c r="A12" s="37" t="s">
        <v>10</v>
      </c>
      <c r="B12" s="38">
        <v>0</v>
      </c>
      <c r="C12" s="39"/>
      <c r="D12" s="38">
        <v>0</v>
      </c>
      <c r="E12" s="39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1"/>
      <c r="N12" s="40">
        <v>0</v>
      </c>
      <c r="O12" s="41"/>
      <c r="P12" s="40">
        <v>0</v>
      </c>
      <c r="Q12" s="41"/>
      <c r="R12" s="40">
        <v>0</v>
      </c>
      <c r="S12" s="41"/>
      <c r="T12" s="40">
        <v>0</v>
      </c>
    </row>
    <row r="13" spans="1:30" s="42" customFormat="1" x14ac:dyDescent="0.2">
      <c r="A13" s="37" t="s">
        <v>11</v>
      </c>
      <c r="B13" s="38">
        <v>0</v>
      </c>
      <c r="C13" s="39"/>
      <c r="D13" s="38">
        <v>0</v>
      </c>
      <c r="E13" s="39"/>
      <c r="F13" s="40">
        <v>0</v>
      </c>
      <c r="G13" s="41"/>
      <c r="H13" s="40">
        <v>0</v>
      </c>
      <c r="I13" s="41"/>
      <c r="J13" s="40">
        <v>0</v>
      </c>
      <c r="K13" s="41"/>
      <c r="L13" s="40">
        <v>0</v>
      </c>
      <c r="M13" s="41"/>
      <c r="N13" s="40">
        <v>0</v>
      </c>
      <c r="O13" s="41"/>
      <c r="P13" s="40">
        <v>0</v>
      </c>
      <c r="Q13" s="41"/>
      <c r="R13" s="40">
        <v>0</v>
      </c>
      <c r="S13" s="41"/>
      <c r="T13" s="40">
        <v>0</v>
      </c>
    </row>
    <row r="14" spans="1:30" s="42" customFormat="1" x14ac:dyDescent="0.2">
      <c r="A14" s="37"/>
      <c r="B14" s="38"/>
      <c r="C14" s="39"/>
      <c r="D14" s="38"/>
      <c r="E14" s="39"/>
      <c r="F14" s="40"/>
      <c r="G14" s="41"/>
      <c r="H14" s="40"/>
      <c r="I14" s="41"/>
      <c r="J14" s="40"/>
      <c r="K14" s="41"/>
      <c r="L14" s="40"/>
      <c r="M14" s="41"/>
      <c r="N14" s="40"/>
      <c r="O14" s="41"/>
      <c r="P14" s="40"/>
      <c r="Q14" s="41"/>
      <c r="R14" s="40"/>
      <c r="S14" s="41"/>
      <c r="T14" s="40"/>
    </row>
    <row r="15" spans="1:30" s="47" customFormat="1" x14ac:dyDescent="0.2">
      <c r="A15" s="37" t="s">
        <v>12</v>
      </c>
      <c r="B15" s="38">
        <f t="shared" ref="B15:P15" si="5">SUM(B16:B18)</f>
        <v>0</v>
      </c>
      <c r="C15" s="39"/>
      <c r="D15" s="38">
        <f t="shared" si="5"/>
        <v>0</v>
      </c>
      <c r="E15" s="39"/>
      <c r="F15" s="38">
        <f t="shared" si="5"/>
        <v>0</v>
      </c>
      <c r="G15" s="39"/>
      <c r="H15" s="38">
        <f t="shared" si="5"/>
        <v>0</v>
      </c>
      <c r="I15" s="39"/>
      <c r="J15" s="38">
        <f t="shared" si="5"/>
        <v>0</v>
      </c>
      <c r="K15" s="39"/>
      <c r="L15" s="38">
        <f t="shared" si="5"/>
        <v>0</v>
      </c>
      <c r="M15" s="39"/>
      <c r="N15" s="38">
        <f t="shared" si="5"/>
        <v>0</v>
      </c>
      <c r="O15" s="39"/>
      <c r="P15" s="38">
        <f t="shared" si="5"/>
        <v>0</v>
      </c>
      <c r="Q15" s="39"/>
      <c r="R15" s="38">
        <f t="shared" ref="R15" si="6">SUM(R16:R18)</f>
        <v>0</v>
      </c>
      <c r="S15" s="39"/>
      <c r="T15" s="38">
        <f t="shared" ref="T15" si="7">SUM(T16:T18)</f>
        <v>0</v>
      </c>
    </row>
    <row r="16" spans="1:30" s="47" customFormat="1" x14ac:dyDescent="0.2">
      <c r="A16" s="43" t="s">
        <v>13</v>
      </c>
      <c r="B16" s="44">
        <v>0</v>
      </c>
      <c r="C16" s="45">
        <v>0</v>
      </c>
      <c r="D16" s="44">
        <f>SUM(B16*C16)+B16</f>
        <v>0</v>
      </c>
      <c r="E16" s="45">
        <v>0</v>
      </c>
      <c r="F16" s="44">
        <f>SUM(D16*E16)+D16</f>
        <v>0</v>
      </c>
      <c r="G16" s="46">
        <v>0</v>
      </c>
      <c r="H16" s="44">
        <f>SUM(F16*G16)+F16</f>
        <v>0</v>
      </c>
      <c r="I16" s="46">
        <v>0</v>
      </c>
      <c r="J16" s="44">
        <f>SUM(H16*I16)+H16</f>
        <v>0</v>
      </c>
      <c r="K16" s="46">
        <v>0</v>
      </c>
      <c r="L16" s="44">
        <f>SUM(J16*K16)+J16</f>
        <v>0</v>
      </c>
      <c r="M16" s="46">
        <v>0</v>
      </c>
      <c r="N16" s="44">
        <f>SUM(L16*M16)+L16</f>
        <v>0</v>
      </c>
      <c r="O16" s="46">
        <v>0</v>
      </c>
      <c r="P16" s="44">
        <f>SUM(N16*O16)+N16</f>
        <v>0</v>
      </c>
      <c r="Q16" s="46">
        <v>0</v>
      </c>
      <c r="R16" s="44">
        <f>SUM(P16*Q16)+P16</f>
        <v>0</v>
      </c>
      <c r="S16" s="46">
        <v>0</v>
      </c>
      <c r="T16" s="44">
        <f>SUM(R16*S16)+R16</f>
        <v>0</v>
      </c>
    </row>
    <row r="17" spans="1:20" s="47" customFormat="1" x14ac:dyDescent="0.2">
      <c r="A17" s="43" t="s">
        <v>14</v>
      </c>
      <c r="B17" s="44">
        <v>0</v>
      </c>
      <c r="C17" s="45">
        <v>0</v>
      </c>
      <c r="D17" s="44">
        <f t="shared" ref="D17:L18" si="8">SUM(B17*C17)+B17</f>
        <v>0</v>
      </c>
      <c r="E17" s="45">
        <v>0</v>
      </c>
      <c r="F17" s="44">
        <f t="shared" si="8"/>
        <v>0</v>
      </c>
      <c r="G17" s="46">
        <v>0</v>
      </c>
      <c r="H17" s="44">
        <f t="shared" si="8"/>
        <v>0</v>
      </c>
      <c r="I17" s="46">
        <v>0</v>
      </c>
      <c r="J17" s="44">
        <f t="shared" si="8"/>
        <v>0</v>
      </c>
      <c r="K17" s="46">
        <v>0</v>
      </c>
      <c r="L17" s="44">
        <f t="shared" si="8"/>
        <v>0</v>
      </c>
      <c r="M17" s="46">
        <v>0</v>
      </c>
      <c r="N17" s="44">
        <f>SUM(L17*M17)+L17</f>
        <v>0</v>
      </c>
      <c r="O17" s="46">
        <v>0</v>
      </c>
      <c r="P17" s="44">
        <f>SUM(N17*O17)+N17</f>
        <v>0</v>
      </c>
      <c r="Q17" s="46">
        <v>0</v>
      </c>
      <c r="R17" s="44">
        <f>SUM(P17*Q17)+P17</f>
        <v>0</v>
      </c>
      <c r="S17" s="46">
        <v>0</v>
      </c>
      <c r="T17" s="44">
        <f>SUM(R17*S17)+R17</f>
        <v>0</v>
      </c>
    </row>
    <row r="18" spans="1:20" s="47" customFormat="1" x14ac:dyDescent="0.2">
      <c r="A18" s="43" t="s">
        <v>15</v>
      </c>
      <c r="B18" s="44">
        <v>0</v>
      </c>
      <c r="C18" s="45">
        <v>0</v>
      </c>
      <c r="D18" s="44">
        <f t="shared" si="8"/>
        <v>0</v>
      </c>
      <c r="E18" s="45">
        <v>0</v>
      </c>
      <c r="F18" s="44">
        <f t="shared" si="8"/>
        <v>0</v>
      </c>
      <c r="G18" s="46">
        <v>0</v>
      </c>
      <c r="H18" s="44">
        <f t="shared" si="8"/>
        <v>0</v>
      </c>
      <c r="I18" s="46">
        <v>0</v>
      </c>
      <c r="J18" s="44">
        <f t="shared" si="8"/>
        <v>0</v>
      </c>
      <c r="K18" s="46">
        <v>0</v>
      </c>
      <c r="L18" s="44">
        <f t="shared" si="8"/>
        <v>0</v>
      </c>
      <c r="M18" s="46">
        <v>0</v>
      </c>
      <c r="N18" s="44">
        <f>SUM(L18*M18)+L18</f>
        <v>0</v>
      </c>
      <c r="O18" s="46">
        <v>0</v>
      </c>
      <c r="P18" s="44">
        <f>SUM(N18*O18)+N18</f>
        <v>0</v>
      </c>
      <c r="Q18" s="46">
        <v>0</v>
      </c>
      <c r="R18" s="44">
        <f>SUM(P18*Q18)+P18</f>
        <v>0</v>
      </c>
      <c r="S18" s="46">
        <v>0</v>
      </c>
      <c r="T18" s="44">
        <f>SUM(R18*S18)+R18</f>
        <v>0</v>
      </c>
    </row>
    <row r="19" spans="1:20" s="27" customFormat="1" x14ac:dyDescent="0.2">
      <c r="A19" s="43"/>
      <c r="B19" s="44"/>
      <c r="C19" s="45"/>
      <c r="D19" s="44"/>
      <c r="E19" s="45"/>
      <c r="F19" s="48"/>
      <c r="G19" s="46"/>
      <c r="H19" s="48"/>
      <c r="I19" s="46"/>
      <c r="J19" s="48"/>
      <c r="K19" s="46"/>
      <c r="L19" s="48"/>
      <c r="M19" s="46"/>
      <c r="N19" s="48"/>
      <c r="O19" s="46"/>
      <c r="P19" s="48"/>
      <c r="Q19" s="46"/>
      <c r="R19" s="48"/>
      <c r="S19" s="46"/>
      <c r="T19" s="48"/>
    </row>
    <row r="20" spans="1:20" s="29" customFormat="1" x14ac:dyDescent="0.2">
      <c r="A20" s="24" t="s">
        <v>16</v>
      </c>
      <c r="B20" s="25">
        <f t="shared" ref="B20:P20" si="9">SUM(B21:B22)</f>
        <v>0</v>
      </c>
      <c r="C20" s="26"/>
      <c r="D20" s="25">
        <f t="shared" si="9"/>
        <v>0</v>
      </c>
      <c r="E20" s="26"/>
      <c r="F20" s="25">
        <f t="shared" si="9"/>
        <v>0</v>
      </c>
      <c r="G20" s="26"/>
      <c r="H20" s="25">
        <f t="shared" si="9"/>
        <v>0</v>
      </c>
      <c r="I20" s="26"/>
      <c r="J20" s="25">
        <f t="shared" si="9"/>
        <v>0</v>
      </c>
      <c r="K20" s="26"/>
      <c r="L20" s="25">
        <f t="shared" si="9"/>
        <v>0</v>
      </c>
      <c r="M20" s="26"/>
      <c r="N20" s="25">
        <f t="shared" si="9"/>
        <v>0</v>
      </c>
      <c r="O20" s="26"/>
      <c r="P20" s="25">
        <f t="shared" si="9"/>
        <v>0</v>
      </c>
      <c r="Q20" s="26"/>
      <c r="R20" s="25">
        <f t="shared" ref="R20" si="10">SUM(R21:R22)</f>
        <v>0</v>
      </c>
      <c r="S20" s="26"/>
      <c r="T20" s="25">
        <f t="shared" ref="T20" si="11">SUM(T21:T22)</f>
        <v>0</v>
      </c>
    </row>
    <row r="21" spans="1:20" s="29" customFormat="1" x14ac:dyDescent="0.2">
      <c r="A21" s="28" t="s">
        <v>17</v>
      </c>
      <c r="B21" s="33">
        <v>0</v>
      </c>
      <c r="C21" s="34">
        <v>0</v>
      </c>
      <c r="D21" s="33">
        <f>SUM(B21*C21)+B21</f>
        <v>0</v>
      </c>
      <c r="E21" s="34">
        <v>0</v>
      </c>
      <c r="F21" s="33">
        <f>SUM(D21*E21)+D21</f>
        <v>0</v>
      </c>
      <c r="G21" s="35">
        <v>0</v>
      </c>
      <c r="H21" s="33">
        <f>SUM(F21*G21)+F21</f>
        <v>0</v>
      </c>
      <c r="I21" s="35">
        <v>0</v>
      </c>
      <c r="J21" s="33">
        <f>SUM(H21*I21)+H21</f>
        <v>0</v>
      </c>
      <c r="K21" s="35">
        <v>0</v>
      </c>
      <c r="L21" s="33">
        <f>SUM(J21*K21)+J21</f>
        <v>0</v>
      </c>
      <c r="M21" s="35">
        <v>0</v>
      </c>
      <c r="N21" s="33">
        <f>SUM(L21*M21)+L21</f>
        <v>0</v>
      </c>
      <c r="O21" s="35">
        <v>0</v>
      </c>
      <c r="P21" s="33">
        <f>SUM(N21*O21)+N21</f>
        <v>0</v>
      </c>
      <c r="Q21" s="35">
        <v>0</v>
      </c>
      <c r="R21" s="33">
        <f>SUM(P21*Q21)+P21</f>
        <v>0</v>
      </c>
      <c r="S21" s="35">
        <v>0</v>
      </c>
      <c r="T21" s="33">
        <f>SUM(R21*S21)+R21</f>
        <v>0</v>
      </c>
    </row>
    <row r="22" spans="1:20" s="29" customFormat="1" x14ac:dyDescent="0.2">
      <c r="A22" s="28" t="s">
        <v>18</v>
      </c>
      <c r="B22" s="33">
        <v>0</v>
      </c>
      <c r="C22" s="34">
        <v>0</v>
      </c>
      <c r="D22" s="33">
        <f>SUM(B22*C22)+B22</f>
        <v>0</v>
      </c>
      <c r="E22" s="34">
        <v>0</v>
      </c>
      <c r="F22" s="33">
        <f>SUM(D22*E22)+D22</f>
        <v>0</v>
      </c>
      <c r="G22" s="35">
        <v>0</v>
      </c>
      <c r="H22" s="33">
        <f>SUM(F22*G22)+F22</f>
        <v>0</v>
      </c>
      <c r="I22" s="35">
        <v>0</v>
      </c>
      <c r="J22" s="33">
        <f>SUM(H22*I22)+H22</f>
        <v>0</v>
      </c>
      <c r="K22" s="35">
        <v>0</v>
      </c>
      <c r="L22" s="33">
        <f>SUM(J22*K22)+J22</f>
        <v>0</v>
      </c>
      <c r="M22" s="35">
        <v>0</v>
      </c>
      <c r="N22" s="33">
        <f>SUM(L22*M22)+L22</f>
        <v>0</v>
      </c>
      <c r="O22" s="35">
        <v>0</v>
      </c>
      <c r="P22" s="33">
        <f>SUM(N22*O22)+N22</f>
        <v>0</v>
      </c>
      <c r="Q22" s="35">
        <v>0</v>
      </c>
      <c r="R22" s="33">
        <f>SUM(P22*Q22)+P22</f>
        <v>0</v>
      </c>
      <c r="S22" s="35">
        <v>0</v>
      </c>
      <c r="T22" s="33">
        <f>SUM(R22*S22)+R22</f>
        <v>0</v>
      </c>
    </row>
    <row r="23" spans="1:20" s="42" customFormat="1" x14ac:dyDescent="0.2">
      <c r="A23" s="28"/>
      <c r="B23" s="33"/>
      <c r="C23" s="34"/>
      <c r="D23" s="33"/>
      <c r="E23" s="34"/>
      <c r="F23" s="36"/>
      <c r="G23" s="35"/>
      <c r="H23" s="36"/>
      <c r="I23" s="35"/>
      <c r="J23" s="36"/>
      <c r="K23" s="35"/>
      <c r="L23" s="36"/>
      <c r="M23" s="35"/>
      <c r="N23" s="36" t="s">
        <v>3</v>
      </c>
      <c r="O23" s="35"/>
      <c r="P23" s="36"/>
      <c r="Q23" s="35"/>
      <c r="R23" s="36"/>
      <c r="S23" s="35"/>
      <c r="T23" s="36"/>
    </row>
    <row r="24" spans="1:20" s="47" customFormat="1" x14ac:dyDescent="0.2">
      <c r="A24" s="37" t="s">
        <v>19</v>
      </c>
      <c r="B24" s="38">
        <f t="shared" ref="B24:P24" si="12">SUM(B25:B26)</f>
        <v>49644.387442499996</v>
      </c>
      <c r="C24" s="39"/>
      <c r="D24" s="38">
        <f t="shared" si="12"/>
        <v>50885.497128562492</v>
      </c>
      <c r="E24" s="39"/>
      <c r="F24" s="38">
        <f t="shared" si="12"/>
        <v>52157.63455677656</v>
      </c>
      <c r="G24" s="39"/>
      <c r="H24" s="38">
        <f t="shared" si="12"/>
        <v>53461.575420695983</v>
      </c>
      <c r="I24" s="39"/>
      <c r="J24" s="38">
        <f t="shared" si="12"/>
        <v>54798.11480621338</v>
      </c>
      <c r="K24" s="39"/>
      <c r="L24" s="38">
        <f t="shared" si="12"/>
        <v>56168.067676368708</v>
      </c>
      <c r="M24" s="39"/>
      <c r="N24" s="38">
        <f t="shared" si="12"/>
        <v>57572.269368277928</v>
      </c>
      <c r="O24" s="39"/>
      <c r="P24" s="38">
        <f t="shared" si="12"/>
        <v>59011.576102484876</v>
      </c>
      <c r="Q24" s="39"/>
      <c r="R24" s="38">
        <f t="shared" ref="R24" si="13">SUM(R25:R26)</f>
        <v>60486.865505046997</v>
      </c>
      <c r="S24" s="39"/>
      <c r="T24" s="38">
        <f t="shared" ref="T24" si="14">SUM(T25:T26)</f>
        <v>61999.037142673165</v>
      </c>
    </row>
    <row r="25" spans="1:20" s="47" customFormat="1" x14ac:dyDescent="0.2">
      <c r="A25" s="43" t="s">
        <v>20</v>
      </c>
      <c r="B25" s="44">
        <f>'Dades de personal'!C14</f>
        <v>37566.695</v>
      </c>
      <c r="C25" s="45">
        <v>2.5000000000000001E-2</v>
      </c>
      <c r="D25" s="44">
        <f>SUM(B25*C25)+B25</f>
        <v>38505.862374999997</v>
      </c>
      <c r="E25" s="45">
        <v>2.5000000000000001E-2</v>
      </c>
      <c r="F25" s="44">
        <f>SUM(D25*E25)+D25</f>
        <v>39468.508934375001</v>
      </c>
      <c r="G25" s="46">
        <v>2.5000000000000001E-2</v>
      </c>
      <c r="H25" s="44">
        <f>SUM(F25*G25)+F25</f>
        <v>40455.221657734379</v>
      </c>
      <c r="I25" s="46">
        <v>2.5000000000000001E-2</v>
      </c>
      <c r="J25" s="44">
        <f>SUM(H25*I25)+H25</f>
        <v>41466.602199177738</v>
      </c>
      <c r="K25" s="46">
        <v>2.5000000000000001E-2</v>
      </c>
      <c r="L25" s="44">
        <f>SUM(J25*K25)+J25</f>
        <v>42503.267254157181</v>
      </c>
      <c r="M25" s="46">
        <v>2.5000000000000001E-2</v>
      </c>
      <c r="N25" s="44">
        <f>SUM(L25*M25)+L25</f>
        <v>43565.848935511109</v>
      </c>
      <c r="O25" s="46">
        <v>2.5000000000000001E-2</v>
      </c>
      <c r="P25" s="44">
        <f>SUM(N25*O25)+N25</f>
        <v>44654.995158898884</v>
      </c>
      <c r="Q25" s="46">
        <v>2.5000000000000001E-2</v>
      </c>
      <c r="R25" s="44">
        <f>SUM(P25*Q25)+P25</f>
        <v>45771.370037871355</v>
      </c>
      <c r="S25" s="46">
        <v>2.5000000000000001E-2</v>
      </c>
      <c r="T25" s="44">
        <f>SUM(R25*S25)+R25</f>
        <v>46915.654288818136</v>
      </c>
    </row>
    <row r="26" spans="1:20" s="47" customFormat="1" x14ac:dyDescent="0.2">
      <c r="A26" s="43" t="s">
        <v>21</v>
      </c>
      <c r="B26" s="44">
        <f>B25*32.15%</f>
        <v>12077.6924425</v>
      </c>
      <c r="C26" s="45">
        <v>2.5000000000000001E-2</v>
      </c>
      <c r="D26" s="44">
        <f>SUM(B26*C26)+B26</f>
        <v>12379.634753562499</v>
      </c>
      <c r="E26" s="45">
        <v>2.5000000000000001E-2</v>
      </c>
      <c r="F26" s="44">
        <f>SUM(D26*E26)+D26</f>
        <v>12689.125622401561</v>
      </c>
      <c r="G26" s="46">
        <v>2.5000000000000001E-2</v>
      </c>
      <c r="H26" s="44">
        <f>SUM(F26*G26)+F26</f>
        <v>13006.3537629616</v>
      </c>
      <c r="I26" s="46">
        <v>2.5000000000000001E-2</v>
      </c>
      <c r="J26" s="44">
        <f>SUM(H26*I26)+H26</f>
        <v>13331.51260703564</v>
      </c>
      <c r="K26" s="46">
        <v>2.5000000000000001E-2</v>
      </c>
      <c r="L26" s="44">
        <f>SUM(J26*K26)+J26</f>
        <v>13664.800422211531</v>
      </c>
      <c r="M26" s="46">
        <v>2.5000000000000001E-2</v>
      </c>
      <c r="N26" s="44">
        <f>SUM(L26*M26)+L26</f>
        <v>14006.420432766819</v>
      </c>
      <c r="O26" s="46">
        <v>2.5000000000000001E-2</v>
      </c>
      <c r="P26" s="44">
        <f>SUM(N26*O26)+N26</f>
        <v>14356.58094358599</v>
      </c>
      <c r="Q26" s="46">
        <v>2.5000000000000001E-2</v>
      </c>
      <c r="R26" s="44">
        <f>SUM(P26*Q26)+P26</f>
        <v>14715.49546717564</v>
      </c>
      <c r="S26" s="46">
        <v>2.5000000000000001E-2</v>
      </c>
      <c r="T26" s="44">
        <f>SUM(R26*S26)+R26</f>
        <v>15083.382853855031</v>
      </c>
    </row>
    <row r="27" spans="1:20" s="42" customFormat="1" x14ac:dyDescent="0.2">
      <c r="A27" s="43"/>
      <c r="B27" s="44"/>
      <c r="C27" s="45"/>
      <c r="D27" s="44"/>
      <c r="E27" s="45"/>
      <c r="F27" s="48"/>
      <c r="G27" s="46"/>
      <c r="H27" s="48"/>
      <c r="I27" s="46"/>
      <c r="J27" s="48"/>
      <c r="K27" s="46"/>
      <c r="L27" s="48"/>
      <c r="M27" s="46"/>
      <c r="N27" s="48"/>
      <c r="O27" s="46"/>
      <c r="P27" s="48"/>
      <c r="Q27" s="46"/>
      <c r="R27" s="48"/>
      <c r="S27" s="46"/>
      <c r="T27" s="48"/>
    </row>
    <row r="28" spans="1:20" s="51" customFormat="1" x14ac:dyDescent="0.2">
      <c r="A28" s="37" t="s">
        <v>22</v>
      </c>
      <c r="B28" s="38">
        <f>SUM(B29+B46)</f>
        <v>25560</v>
      </c>
      <c r="C28" s="39" t="s">
        <v>3</v>
      </c>
      <c r="D28" s="38">
        <f>SUM(D29+D46)</f>
        <v>26100.05</v>
      </c>
      <c r="E28" s="39"/>
      <c r="F28" s="38">
        <f>SUM(F29+F46)</f>
        <v>26293.258374999998</v>
      </c>
      <c r="G28" s="39"/>
      <c r="H28" s="38">
        <f>SUM(H29+H46)</f>
        <v>26488.729487187502</v>
      </c>
      <c r="I28" s="39"/>
      <c r="J28" s="38">
        <f>SUM(J29+J46)</f>
        <v>26686.502752367975</v>
      </c>
      <c r="K28" s="39"/>
      <c r="L28" s="38">
        <f>SUM(L29+L46)</f>
        <v>26897.492771209101</v>
      </c>
      <c r="M28" s="39"/>
      <c r="N28" s="38">
        <f>SUM(N29+N46)</f>
        <v>27111.351158427453</v>
      </c>
      <c r="O28" s="39"/>
      <c r="P28" s="38">
        <f>SUM(P29+P46)</f>
        <v>27328.134062291792</v>
      </c>
      <c r="Q28" s="39"/>
      <c r="R28" s="38">
        <f>SUM(R29+R46)</f>
        <v>27547.898946054549</v>
      </c>
      <c r="S28" s="39"/>
      <c r="T28" s="38">
        <f>SUM(T29+T46)</f>
        <v>27770.704621472589</v>
      </c>
    </row>
    <row r="29" spans="1:20" s="47" customFormat="1" x14ac:dyDescent="0.2">
      <c r="A29" s="49" t="s">
        <v>23</v>
      </c>
      <c r="B29" s="50">
        <f>SUM(B30:B45)</f>
        <v>25160</v>
      </c>
      <c r="C29" s="50" t="s">
        <v>3</v>
      </c>
      <c r="D29" s="50">
        <f>SUM(D30:D45)</f>
        <v>25700.05</v>
      </c>
      <c r="E29" s="50" t="s">
        <v>3</v>
      </c>
      <c r="F29" s="50">
        <f>SUM(F30:F45)</f>
        <v>25893.258374999998</v>
      </c>
      <c r="G29" s="50" t="s">
        <v>3</v>
      </c>
      <c r="H29" s="50">
        <f>SUM(H30:H45)</f>
        <v>26088.729487187502</v>
      </c>
      <c r="I29" s="50" t="s">
        <v>3</v>
      </c>
      <c r="J29" s="50">
        <f>SUM(J30:J45)</f>
        <v>26286.502752367975</v>
      </c>
      <c r="K29" s="50" t="s">
        <v>3</v>
      </c>
      <c r="L29" s="50">
        <f>SUM(L30:L45)</f>
        <v>26497.492771209101</v>
      </c>
      <c r="M29" s="50" t="s">
        <v>3</v>
      </c>
      <c r="N29" s="50">
        <f>SUM(N30:N45)</f>
        <v>26711.351158427453</v>
      </c>
      <c r="O29" s="50" t="s">
        <v>3</v>
      </c>
      <c r="P29" s="50">
        <f>SUM(P30:P45)</f>
        <v>26928.134062291792</v>
      </c>
      <c r="Q29" s="50" t="s">
        <v>3</v>
      </c>
      <c r="R29" s="50">
        <f>SUM(R30:R45)</f>
        <v>27147.898946054549</v>
      </c>
      <c r="S29" s="50" t="s">
        <v>3</v>
      </c>
      <c r="T29" s="50">
        <f>SUM(T30:T45)</f>
        <v>27370.704621472589</v>
      </c>
    </row>
    <row r="30" spans="1:20" s="47" customFormat="1" x14ac:dyDescent="0.2">
      <c r="A30" s="43" t="s">
        <v>24</v>
      </c>
      <c r="B30" s="44">
        <v>0</v>
      </c>
      <c r="C30" s="45">
        <v>2.5000000000000001E-2</v>
      </c>
      <c r="D30" s="44">
        <f t="shared" ref="D30:D46" si="15">SUM(B30*C30)+B30</f>
        <v>0</v>
      </c>
      <c r="E30" s="45">
        <v>2.5000000000000001E-3</v>
      </c>
      <c r="F30" s="44">
        <f t="shared" ref="F30:F46" si="16">SUM(D30*E30)+D30</f>
        <v>0</v>
      </c>
      <c r="G30" s="46">
        <v>2.5000000000000001E-3</v>
      </c>
      <c r="H30" s="44">
        <f t="shared" ref="H30:H46" si="17">SUM(F30*G30)+F30</f>
        <v>0</v>
      </c>
      <c r="I30" s="46">
        <v>2.5000000000000001E-3</v>
      </c>
      <c r="J30" s="44">
        <f t="shared" ref="J30:J46" si="18">SUM(H30*I30)+H30</f>
        <v>0</v>
      </c>
      <c r="K30" s="46">
        <v>2.5000000000000001E-3</v>
      </c>
      <c r="L30" s="44">
        <f t="shared" ref="L30:L46" si="19">SUM(J30*K30)+J30</f>
        <v>0</v>
      </c>
      <c r="M30" s="46">
        <v>2.5000000000000001E-3</v>
      </c>
      <c r="N30" s="44">
        <f t="shared" ref="N30:N46" si="20">SUM(L30*M30)+L30</f>
        <v>0</v>
      </c>
      <c r="O30" s="46">
        <v>2.5000000000000001E-3</v>
      </c>
      <c r="P30" s="44">
        <f t="shared" ref="P30:P46" si="21">SUM(N30*O30)+N30</f>
        <v>0</v>
      </c>
      <c r="Q30" s="46">
        <v>2.5000000000000001E-3</v>
      </c>
      <c r="R30" s="44">
        <f t="shared" ref="R30:R38" si="22">SUM(P30*Q30)+P30</f>
        <v>0</v>
      </c>
      <c r="S30" s="46">
        <v>2.5000000000000001E-3</v>
      </c>
      <c r="T30" s="44">
        <f t="shared" ref="T30:T38" si="23">SUM(R30*S30)+R30</f>
        <v>0</v>
      </c>
    </row>
    <row r="31" spans="1:20" s="47" customFormat="1" x14ac:dyDescent="0.2">
      <c r="A31" s="43" t="s">
        <v>25</v>
      </c>
      <c r="B31" s="44">
        <v>3000</v>
      </c>
      <c r="C31" s="45">
        <v>2.5000000000000001E-2</v>
      </c>
      <c r="D31" s="44">
        <f t="shared" si="15"/>
        <v>3075</v>
      </c>
      <c r="E31" s="45">
        <v>1.4999999999999999E-2</v>
      </c>
      <c r="F31" s="44">
        <f t="shared" si="16"/>
        <v>3121.125</v>
      </c>
      <c r="G31" s="46">
        <v>1.4999999999999999E-2</v>
      </c>
      <c r="H31" s="44">
        <f t="shared" si="17"/>
        <v>3167.941875</v>
      </c>
      <c r="I31" s="46">
        <v>1.4999999999999999E-2</v>
      </c>
      <c r="J31" s="44">
        <f t="shared" si="18"/>
        <v>3215.4610031249999</v>
      </c>
      <c r="K31" s="46">
        <v>0.02</v>
      </c>
      <c r="L31" s="44">
        <f t="shared" si="19"/>
        <v>3279.7702231875001</v>
      </c>
      <c r="M31" s="46">
        <v>0.02</v>
      </c>
      <c r="N31" s="44">
        <f t="shared" si="20"/>
        <v>3345.3656276512502</v>
      </c>
      <c r="O31" s="46">
        <v>0.02</v>
      </c>
      <c r="P31" s="44">
        <f t="shared" si="21"/>
        <v>3412.2729402042751</v>
      </c>
      <c r="Q31" s="46">
        <v>0.02</v>
      </c>
      <c r="R31" s="44">
        <f t="shared" si="22"/>
        <v>3480.5183990083606</v>
      </c>
      <c r="S31" s="46">
        <v>0.02</v>
      </c>
      <c r="T31" s="44">
        <f t="shared" si="23"/>
        <v>3550.1287669885278</v>
      </c>
    </row>
    <row r="32" spans="1:20" s="47" customFormat="1" x14ac:dyDescent="0.2">
      <c r="A32" s="43" t="s">
        <v>26</v>
      </c>
      <c r="B32" s="44">
        <v>1000</v>
      </c>
      <c r="C32" s="45">
        <v>2.5000000000000001E-2</v>
      </c>
      <c r="D32" s="44">
        <f t="shared" si="15"/>
        <v>1025</v>
      </c>
      <c r="E32" s="45">
        <v>7.4999999999999997E-3</v>
      </c>
      <c r="F32" s="44">
        <f t="shared" si="16"/>
        <v>1032.6875</v>
      </c>
      <c r="G32" s="46">
        <v>7.4999999999999997E-3</v>
      </c>
      <c r="H32" s="44">
        <f t="shared" si="17"/>
        <v>1040.43265625</v>
      </c>
      <c r="I32" s="46">
        <v>7.4999999999999997E-3</v>
      </c>
      <c r="J32" s="44">
        <f t="shared" si="18"/>
        <v>1048.235901171875</v>
      </c>
      <c r="K32" s="46">
        <v>7.4999999999999997E-3</v>
      </c>
      <c r="L32" s="44">
        <f t="shared" si="19"/>
        <v>1056.097670430664</v>
      </c>
      <c r="M32" s="46">
        <v>7.4999999999999997E-3</v>
      </c>
      <c r="N32" s="44">
        <f t="shared" si="20"/>
        <v>1064.0184029588941</v>
      </c>
      <c r="O32" s="46">
        <v>7.4999999999999997E-3</v>
      </c>
      <c r="P32" s="44">
        <f t="shared" si="21"/>
        <v>1071.9985409810859</v>
      </c>
      <c r="Q32" s="46">
        <v>7.4999999999999997E-3</v>
      </c>
      <c r="R32" s="44">
        <f t="shared" si="22"/>
        <v>1080.0385300384439</v>
      </c>
      <c r="S32" s="46">
        <v>7.4999999999999997E-3</v>
      </c>
      <c r="T32" s="44">
        <f t="shared" si="23"/>
        <v>1088.1388190137322</v>
      </c>
    </row>
    <row r="33" spans="1:20" s="47" customFormat="1" x14ac:dyDescent="0.2">
      <c r="A33" s="43" t="s">
        <v>89</v>
      </c>
      <c r="B33" s="44">
        <v>4800</v>
      </c>
      <c r="C33" s="45">
        <v>2.5000000000000001E-2</v>
      </c>
      <c r="D33" s="44">
        <f t="shared" si="15"/>
        <v>4920</v>
      </c>
      <c r="E33" s="45">
        <v>5.0000000000000001E-3</v>
      </c>
      <c r="F33" s="44">
        <f t="shared" si="16"/>
        <v>4944.6000000000004</v>
      </c>
      <c r="G33" s="46">
        <v>5.0000000000000001E-3</v>
      </c>
      <c r="H33" s="44">
        <f t="shared" si="17"/>
        <v>4969.3230000000003</v>
      </c>
      <c r="I33" s="46">
        <v>5.0000000000000001E-3</v>
      </c>
      <c r="J33" s="44">
        <f t="shared" si="18"/>
        <v>4994.1696150000007</v>
      </c>
      <c r="K33" s="46">
        <v>5.0000000000000001E-3</v>
      </c>
      <c r="L33" s="44">
        <f t="shared" si="19"/>
        <v>5019.1404630750003</v>
      </c>
      <c r="M33" s="46">
        <v>5.0000000000000001E-3</v>
      </c>
      <c r="N33" s="44">
        <f t="shared" si="20"/>
        <v>5044.2361653903754</v>
      </c>
      <c r="O33" s="46">
        <v>5.0000000000000001E-3</v>
      </c>
      <c r="P33" s="44">
        <f t="shared" si="21"/>
        <v>5069.4573462173275</v>
      </c>
      <c r="Q33" s="46">
        <v>5.0000000000000001E-3</v>
      </c>
      <c r="R33" s="44">
        <f t="shared" si="22"/>
        <v>5094.8046329484141</v>
      </c>
      <c r="S33" s="46">
        <v>5.0000000000000001E-3</v>
      </c>
      <c r="T33" s="44">
        <f t="shared" si="23"/>
        <v>5120.2786561131561</v>
      </c>
    </row>
    <row r="34" spans="1:20" s="47" customFormat="1" x14ac:dyDescent="0.2">
      <c r="A34" s="43" t="s">
        <v>27</v>
      </c>
      <c r="B34" s="44">
        <v>0</v>
      </c>
      <c r="C34" s="45">
        <v>2.5000000000000001E-2</v>
      </c>
      <c r="D34" s="44">
        <f t="shared" si="15"/>
        <v>0</v>
      </c>
      <c r="E34" s="45">
        <v>5.0000000000000001E-3</v>
      </c>
      <c r="F34" s="44">
        <f t="shared" si="16"/>
        <v>0</v>
      </c>
      <c r="G34" s="46">
        <v>5.0000000000000001E-3</v>
      </c>
      <c r="H34" s="44">
        <f t="shared" si="17"/>
        <v>0</v>
      </c>
      <c r="I34" s="46">
        <v>5.0000000000000001E-3</v>
      </c>
      <c r="J34" s="44">
        <f t="shared" si="18"/>
        <v>0</v>
      </c>
      <c r="K34" s="46">
        <v>5.0000000000000001E-3</v>
      </c>
      <c r="L34" s="44">
        <f t="shared" si="19"/>
        <v>0</v>
      </c>
      <c r="M34" s="46">
        <v>5.0000000000000001E-3</v>
      </c>
      <c r="N34" s="44">
        <f t="shared" si="20"/>
        <v>0</v>
      </c>
      <c r="O34" s="46">
        <v>5.0000000000000001E-3</v>
      </c>
      <c r="P34" s="44">
        <f t="shared" si="21"/>
        <v>0</v>
      </c>
      <c r="Q34" s="46">
        <v>5.0000000000000001E-3</v>
      </c>
      <c r="R34" s="44">
        <f t="shared" si="22"/>
        <v>0</v>
      </c>
      <c r="S34" s="46">
        <v>5.0000000000000001E-3</v>
      </c>
      <c r="T34" s="44">
        <f t="shared" si="23"/>
        <v>0</v>
      </c>
    </row>
    <row r="35" spans="1:20" s="47" customFormat="1" x14ac:dyDescent="0.2">
      <c r="A35" s="43" t="s">
        <v>28</v>
      </c>
      <c r="B35" s="44">
        <v>6000</v>
      </c>
      <c r="C35" s="45">
        <v>2.5000000000000001E-2</v>
      </c>
      <c r="D35" s="44">
        <f t="shared" si="15"/>
        <v>6150</v>
      </c>
      <c r="E35" s="45">
        <v>7.4999999999999997E-3</v>
      </c>
      <c r="F35" s="44">
        <f t="shared" si="16"/>
        <v>6196.125</v>
      </c>
      <c r="G35" s="46">
        <v>7.4999999999999997E-3</v>
      </c>
      <c r="H35" s="44">
        <f t="shared" si="17"/>
        <v>6242.5959375000002</v>
      </c>
      <c r="I35" s="46">
        <v>7.4999999999999997E-3</v>
      </c>
      <c r="J35" s="44">
        <f t="shared" si="18"/>
        <v>6289.4154070312507</v>
      </c>
      <c r="K35" s="46">
        <v>7.4999999999999997E-3</v>
      </c>
      <c r="L35" s="44">
        <f t="shared" si="19"/>
        <v>6336.5860225839851</v>
      </c>
      <c r="M35" s="46">
        <v>7.4999999999999997E-3</v>
      </c>
      <c r="N35" s="44">
        <f t="shared" si="20"/>
        <v>6384.1104177533653</v>
      </c>
      <c r="O35" s="46">
        <v>7.4999999999999997E-3</v>
      </c>
      <c r="P35" s="44">
        <f t="shared" si="21"/>
        <v>6431.9912458865156</v>
      </c>
      <c r="Q35" s="46">
        <v>7.4999999999999997E-3</v>
      </c>
      <c r="R35" s="44">
        <f t="shared" si="22"/>
        <v>6480.231180230664</v>
      </c>
      <c r="S35" s="46">
        <v>7.4999999999999997E-3</v>
      </c>
      <c r="T35" s="44">
        <f t="shared" si="23"/>
        <v>6528.8329140823944</v>
      </c>
    </row>
    <row r="36" spans="1:20" s="47" customFormat="1" x14ac:dyDescent="0.2">
      <c r="A36" s="43" t="s">
        <v>29</v>
      </c>
      <c r="B36" s="44">
        <v>300</v>
      </c>
      <c r="C36" s="45">
        <v>2.5000000000000001E-2</v>
      </c>
      <c r="D36" s="44">
        <f t="shared" si="15"/>
        <v>307.5</v>
      </c>
      <c r="E36" s="45">
        <v>2.5000000000000001E-3</v>
      </c>
      <c r="F36" s="44">
        <f t="shared" si="16"/>
        <v>308.26875000000001</v>
      </c>
      <c r="G36" s="46">
        <v>2.5000000000000001E-3</v>
      </c>
      <c r="H36" s="44">
        <f t="shared" si="17"/>
        <v>309.03942187500002</v>
      </c>
      <c r="I36" s="46">
        <v>2.5000000000000001E-3</v>
      </c>
      <c r="J36" s="44">
        <f t="shared" si="18"/>
        <v>309.81202042968749</v>
      </c>
      <c r="K36" s="46">
        <v>2.5000000000000001E-3</v>
      </c>
      <c r="L36" s="44">
        <f t="shared" si="19"/>
        <v>310.58655048076173</v>
      </c>
      <c r="M36" s="46">
        <v>2.5000000000000001E-3</v>
      </c>
      <c r="N36" s="44">
        <f t="shared" si="20"/>
        <v>311.36301685696361</v>
      </c>
      <c r="O36" s="46">
        <v>2.5000000000000001E-3</v>
      </c>
      <c r="P36" s="44">
        <f t="shared" si="21"/>
        <v>312.14142439910603</v>
      </c>
      <c r="Q36" s="46">
        <v>2.5000000000000001E-3</v>
      </c>
      <c r="R36" s="44">
        <f t="shared" si="22"/>
        <v>312.92177796010378</v>
      </c>
      <c r="S36" s="46">
        <v>2.5000000000000001E-3</v>
      </c>
      <c r="T36" s="44">
        <f t="shared" si="23"/>
        <v>313.70408240500404</v>
      </c>
    </row>
    <row r="37" spans="1:20" s="47" customFormat="1" x14ac:dyDescent="0.2">
      <c r="A37" s="43" t="s">
        <v>30</v>
      </c>
      <c r="B37" s="44">
        <v>3000</v>
      </c>
      <c r="C37" s="45">
        <v>2.5000000000000001E-2</v>
      </c>
      <c r="D37" s="44">
        <f t="shared" si="15"/>
        <v>3075</v>
      </c>
      <c r="E37" s="45">
        <v>5.0000000000000001E-3</v>
      </c>
      <c r="F37" s="44">
        <f t="shared" si="16"/>
        <v>3090.375</v>
      </c>
      <c r="G37" s="46">
        <v>5.0000000000000001E-3</v>
      </c>
      <c r="H37" s="44">
        <f t="shared" si="17"/>
        <v>3105.8268750000002</v>
      </c>
      <c r="I37" s="46">
        <v>5.0000000000000001E-3</v>
      </c>
      <c r="J37" s="44">
        <f t="shared" si="18"/>
        <v>3121.3560093750002</v>
      </c>
      <c r="K37" s="46">
        <v>5.0000000000000001E-3</v>
      </c>
      <c r="L37" s="44">
        <f t="shared" si="19"/>
        <v>3136.9627894218752</v>
      </c>
      <c r="M37" s="46">
        <v>5.0000000000000001E-3</v>
      </c>
      <c r="N37" s="44">
        <f t="shared" si="20"/>
        <v>3152.6476033689846</v>
      </c>
      <c r="O37" s="46">
        <v>5.0000000000000001E-3</v>
      </c>
      <c r="P37" s="44">
        <f t="shared" si="21"/>
        <v>3168.4108413858294</v>
      </c>
      <c r="Q37" s="46">
        <v>5.0000000000000001E-3</v>
      </c>
      <c r="R37" s="44">
        <f t="shared" si="22"/>
        <v>3184.2528955927587</v>
      </c>
      <c r="S37" s="46">
        <v>5.0000000000000001E-3</v>
      </c>
      <c r="T37" s="44">
        <f t="shared" si="23"/>
        <v>3200.1741600707223</v>
      </c>
    </row>
    <row r="38" spans="1:20" s="47" customFormat="1" x14ac:dyDescent="0.2">
      <c r="A38" s="43" t="s">
        <v>31</v>
      </c>
      <c r="B38" s="44">
        <v>1500</v>
      </c>
      <c r="C38" s="45">
        <v>2.5000000000000001E-2</v>
      </c>
      <c r="D38" s="44">
        <f t="shared" si="15"/>
        <v>1537.5</v>
      </c>
      <c r="E38" s="45">
        <v>1E-3</v>
      </c>
      <c r="F38" s="44">
        <f t="shared" si="16"/>
        <v>1539.0374999999999</v>
      </c>
      <c r="G38" s="46">
        <v>1E-3</v>
      </c>
      <c r="H38" s="44">
        <f t="shared" si="17"/>
        <v>1540.5765374999999</v>
      </c>
      <c r="I38" s="46">
        <v>1E-3</v>
      </c>
      <c r="J38" s="44">
        <f t="shared" si="18"/>
        <v>1542.1171140375</v>
      </c>
      <c r="K38" s="46">
        <v>1E-3</v>
      </c>
      <c r="L38" s="44">
        <f t="shared" si="19"/>
        <v>1543.6592311515374</v>
      </c>
      <c r="M38" s="46">
        <v>1E-3</v>
      </c>
      <c r="N38" s="44">
        <f t="shared" si="20"/>
        <v>1545.202890382689</v>
      </c>
      <c r="O38" s="46">
        <v>1E-3</v>
      </c>
      <c r="P38" s="44">
        <f t="shared" si="21"/>
        <v>1546.7480932730716</v>
      </c>
      <c r="Q38" s="46">
        <v>1E-3</v>
      </c>
      <c r="R38" s="44">
        <f t="shared" si="22"/>
        <v>1548.2948413663446</v>
      </c>
      <c r="S38" s="46">
        <v>1E-3</v>
      </c>
      <c r="T38" s="44">
        <f t="shared" si="23"/>
        <v>1549.843136207711</v>
      </c>
    </row>
    <row r="39" spans="1:20" s="47" customFormat="1" x14ac:dyDescent="0.2">
      <c r="A39" s="43" t="s">
        <v>32</v>
      </c>
      <c r="B39" s="44">
        <v>0</v>
      </c>
      <c r="C39" s="45"/>
      <c r="D39" s="44">
        <v>0</v>
      </c>
      <c r="E39" s="45"/>
      <c r="F39" s="44">
        <v>0</v>
      </c>
      <c r="G39" s="46"/>
      <c r="H39" s="44">
        <v>0</v>
      </c>
      <c r="I39" s="46"/>
      <c r="J39" s="44">
        <v>0</v>
      </c>
      <c r="K39" s="46"/>
      <c r="L39" s="44">
        <v>0</v>
      </c>
      <c r="M39" s="46"/>
      <c r="N39" s="44">
        <v>0</v>
      </c>
      <c r="O39" s="46"/>
      <c r="P39" s="44">
        <v>0</v>
      </c>
      <c r="Q39" s="46"/>
      <c r="R39" s="44">
        <v>0</v>
      </c>
      <c r="S39" s="46"/>
      <c r="T39" s="44">
        <v>0</v>
      </c>
    </row>
    <row r="40" spans="1:20" s="47" customFormat="1" x14ac:dyDescent="0.2">
      <c r="A40" s="43" t="s">
        <v>33</v>
      </c>
      <c r="B40" s="44">
        <v>1000</v>
      </c>
      <c r="C40" s="45">
        <v>0.01</v>
      </c>
      <c r="D40" s="44">
        <f t="shared" si="15"/>
        <v>1010</v>
      </c>
      <c r="E40" s="45">
        <v>0.01</v>
      </c>
      <c r="F40" s="44">
        <f t="shared" si="16"/>
        <v>1020.1</v>
      </c>
      <c r="G40" s="46">
        <v>0.01</v>
      </c>
      <c r="H40" s="44">
        <f t="shared" si="17"/>
        <v>1030.3009999999999</v>
      </c>
      <c r="I40" s="46">
        <v>0.01</v>
      </c>
      <c r="J40" s="44">
        <f t="shared" si="18"/>
        <v>1040.60401</v>
      </c>
      <c r="K40" s="46">
        <v>5.0000000000000001E-3</v>
      </c>
      <c r="L40" s="44">
        <f t="shared" si="19"/>
        <v>1045.8070300500001</v>
      </c>
      <c r="M40" s="46">
        <v>5.0000000000000001E-3</v>
      </c>
      <c r="N40" s="44">
        <f t="shared" si="20"/>
        <v>1051.0360652002501</v>
      </c>
      <c r="O40" s="46">
        <v>5.0000000000000001E-3</v>
      </c>
      <c r="P40" s="44">
        <f t="shared" si="21"/>
        <v>1056.2912455262513</v>
      </c>
      <c r="Q40" s="46">
        <v>5.0000000000000001E-3</v>
      </c>
      <c r="R40" s="44">
        <f t="shared" ref="R40:R46" si="24">SUM(P40*Q40)+P40</f>
        <v>1061.5727017538825</v>
      </c>
      <c r="S40" s="46">
        <v>5.0000000000000001E-3</v>
      </c>
      <c r="T40" s="44">
        <f t="shared" ref="T40:T46" si="25">SUM(R40*S40)+R40</f>
        <v>1066.880565262652</v>
      </c>
    </row>
    <row r="41" spans="1:20" s="47" customFormat="1" x14ac:dyDescent="0.2">
      <c r="A41" s="43" t="s">
        <v>34</v>
      </c>
      <c r="B41" s="44">
        <v>500</v>
      </c>
      <c r="C41" s="45">
        <v>0.01</v>
      </c>
      <c r="D41" s="44">
        <f t="shared" si="15"/>
        <v>505</v>
      </c>
      <c r="E41" s="45">
        <v>0.01</v>
      </c>
      <c r="F41" s="44">
        <f t="shared" si="16"/>
        <v>510.05</v>
      </c>
      <c r="G41" s="46">
        <v>0.01</v>
      </c>
      <c r="H41" s="44">
        <f t="shared" si="17"/>
        <v>515.15049999999997</v>
      </c>
      <c r="I41" s="46">
        <v>0.01</v>
      </c>
      <c r="J41" s="44">
        <f t="shared" si="18"/>
        <v>520.30200500000001</v>
      </c>
      <c r="K41" s="46">
        <v>0.01</v>
      </c>
      <c r="L41" s="44">
        <f t="shared" si="19"/>
        <v>525.50502504999997</v>
      </c>
      <c r="M41" s="46">
        <v>0.01</v>
      </c>
      <c r="N41" s="44">
        <f t="shared" si="20"/>
        <v>530.76007530049992</v>
      </c>
      <c r="O41" s="46">
        <v>0.01</v>
      </c>
      <c r="P41" s="44">
        <f t="shared" si="21"/>
        <v>536.0676760535049</v>
      </c>
      <c r="Q41" s="46">
        <v>0.01</v>
      </c>
      <c r="R41" s="44">
        <f t="shared" si="24"/>
        <v>541.42835281403995</v>
      </c>
      <c r="S41" s="46">
        <v>0.01</v>
      </c>
      <c r="T41" s="44">
        <f t="shared" si="25"/>
        <v>546.8426363421803</v>
      </c>
    </row>
    <row r="42" spans="1:20" s="47" customFormat="1" x14ac:dyDescent="0.2">
      <c r="A42" s="43" t="s">
        <v>35</v>
      </c>
      <c r="B42" s="44">
        <v>0</v>
      </c>
      <c r="C42" s="45">
        <v>0.02</v>
      </c>
      <c r="D42" s="44">
        <f t="shared" si="15"/>
        <v>0</v>
      </c>
      <c r="E42" s="45">
        <v>0.02</v>
      </c>
      <c r="F42" s="44">
        <f t="shared" si="16"/>
        <v>0</v>
      </c>
      <c r="G42" s="46">
        <v>0.02</v>
      </c>
      <c r="H42" s="44">
        <f t="shared" si="17"/>
        <v>0</v>
      </c>
      <c r="I42" s="46">
        <v>0.02</v>
      </c>
      <c r="J42" s="44">
        <f t="shared" si="18"/>
        <v>0</v>
      </c>
      <c r="K42" s="46">
        <v>0.02</v>
      </c>
      <c r="L42" s="44">
        <f t="shared" si="19"/>
        <v>0</v>
      </c>
      <c r="M42" s="46">
        <v>0.02</v>
      </c>
      <c r="N42" s="44">
        <f t="shared" si="20"/>
        <v>0</v>
      </c>
      <c r="O42" s="46">
        <v>0.02</v>
      </c>
      <c r="P42" s="44">
        <f t="shared" si="21"/>
        <v>0</v>
      </c>
      <c r="Q42" s="46">
        <v>0.02</v>
      </c>
      <c r="R42" s="44">
        <f t="shared" si="24"/>
        <v>0</v>
      </c>
      <c r="S42" s="46">
        <v>0.02</v>
      </c>
      <c r="T42" s="44">
        <f t="shared" si="25"/>
        <v>0</v>
      </c>
    </row>
    <row r="43" spans="1:20" s="47" customFormat="1" x14ac:dyDescent="0.2">
      <c r="A43" s="43" t="s">
        <v>36</v>
      </c>
      <c r="B43" s="44">
        <v>840</v>
      </c>
      <c r="C43" s="45">
        <v>0.03</v>
      </c>
      <c r="D43" s="44">
        <f t="shared" si="15"/>
        <v>865.2</v>
      </c>
      <c r="E43" s="45">
        <v>0.03</v>
      </c>
      <c r="F43" s="44">
        <f t="shared" si="16"/>
        <v>891.15600000000006</v>
      </c>
      <c r="G43" s="46">
        <v>0.03</v>
      </c>
      <c r="H43" s="44">
        <f t="shared" si="17"/>
        <v>917.89068000000009</v>
      </c>
      <c r="I43" s="46">
        <v>0.03</v>
      </c>
      <c r="J43" s="44">
        <f t="shared" si="18"/>
        <v>945.42740040000012</v>
      </c>
      <c r="K43" s="46">
        <v>0.03</v>
      </c>
      <c r="L43" s="44">
        <f t="shared" si="19"/>
        <v>973.79022241200016</v>
      </c>
      <c r="M43" s="46">
        <v>0.03</v>
      </c>
      <c r="N43" s="44">
        <f t="shared" si="20"/>
        <v>1003.0039290843602</v>
      </c>
      <c r="O43" s="46">
        <v>0.03</v>
      </c>
      <c r="P43" s="44">
        <f t="shared" si="21"/>
        <v>1033.0940469568909</v>
      </c>
      <c r="Q43" s="46">
        <v>0.03</v>
      </c>
      <c r="R43" s="44">
        <f t="shared" si="24"/>
        <v>1064.0868683655976</v>
      </c>
      <c r="S43" s="46">
        <v>0.03</v>
      </c>
      <c r="T43" s="44">
        <f t="shared" si="25"/>
        <v>1096.0094744165656</v>
      </c>
    </row>
    <row r="44" spans="1:20" s="47" customFormat="1" x14ac:dyDescent="0.2">
      <c r="A44" s="43" t="s">
        <v>37</v>
      </c>
      <c r="B44" s="44">
        <v>720</v>
      </c>
      <c r="C44" s="45">
        <v>5.0000000000000001E-3</v>
      </c>
      <c r="D44" s="44">
        <f t="shared" si="15"/>
        <v>723.6</v>
      </c>
      <c r="E44" s="45">
        <v>5.0000000000000001E-3</v>
      </c>
      <c r="F44" s="44">
        <f t="shared" si="16"/>
        <v>727.21800000000007</v>
      </c>
      <c r="G44" s="46">
        <v>5.0000000000000001E-3</v>
      </c>
      <c r="H44" s="44">
        <f t="shared" si="17"/>
        <v>730.85409000000004</v>
      </c>
      <c r="I44" s="46">
        <v>5.0000000000000001E-3</v>
      </c>
      <c r="J44" s="44">
        <f t="shared" si="18"/>
        <v>734.50836045000005</v>
      </c>
      <c r="K44" s="46">
        <v>5.0000000000000001E-3</v>
      </c>
      <c r="L44" s="44">
        <f t="shared" si="19"/>
        <v>738.18090225225001</v>
      </c>
      <c r="M44" s="46">
        <v>5.0000000000000001E-3</v>
      </c>
      <c r="N44" s="44">
        <f t="shared" si="20"/>
        <v>741.87180676351124</v>
      </c>
      <c r="O44" s="46">
        <v>5.0000000000000001E-3</v>
      </c>
      <c r="P44" s="44">
        <f t="shared" si="21"/>
        <v>745.58116579732882</v>
      </c>
      <c r="Q44" s="46">
        <v>5.0000000000000001E-3</v>
      </c>
      <c r="R44" s="44">
        <f t="shared" si="24"/>
        <v>749.30907162631547</v>
      </c>
      <c r="S44" s="46">
        <v>5.0000000000000001E-3</v>
      </c>
      <c r="T44" s="44">
        <f t="shared" si="25"/>
        <v>753.05561698444706</v>
      </c>
    </row>
    <row r="45" spans="1:20" s="51" customFormat="1" x14ac:dyDescent="0.2">
      <c r="A45" s="43" t="s">
        <v>39</v>
      </c>
      <c r="B45" s="44">
        <v>2500</v>
      </c>
      <c r="C45" s="45">
        <v>2.5000000000000001E-3</v>
      </c>
      <c r="D45" s="44">
        <f t="shared" si="15"/>
        <v>2506.25</v>
      </c>
      <c r="E45" s="45">
        <v>2.5000000000000001E-3</v>
      </c>
      <c r="F45" s="44">
        <f t="shared" si="16"/>
        <v>2512.515625</v>
      </c>
      <c r="G45" s="46">
        <v>2.5000000000000001E-3</v>
      </c>
      <c r="H45" s="44">
        <f t="shared" si="17"/>
        <v>2518.7969140625</v>
      </c>
      <c r="I45" s="46">
        <v>2.5000000000000001E-3</v>
      </c>
      <c r="J45" s="44">
        <f t="shared" si="18"/>
        <v>2525.0939063476562</v>
      </c>
      <c r="K45" s="46">
        <v>2.5000000000000001E-3</v>
      </c>
      <c r="L45" s="44">
        <f t="shared" si="19"/>
        <v>2531.4066411135254</v>
      </c>
      <c r="M45" s="46">
        <v>2.5000000000000001E-3</v>
      </c>
      <c r="N45" s="44">
        <f t="shared" si="20"/>
        <v>2537.7351577163095</v>
      </c>
      <c r="O45" s="46">
        <v>2.5000000000000001E-3</v>
      </c>
      <c r="P45" s="44">
        <f t="shared" si="21"/>
        <v>2544.0794956106001</v>
      </c>
      <c r="Q45" s="46">
        <v>2.5000000000000001E-3</v>
      </c>
      <c r="R45" s="44">
        <f t="shared" si="24"/>
        <v>2550.4396943496267</v>
      </c>
      <c r="S45" s="46">
        <v>2.5000000000000001E-3</v>
      </c>
      <c r="T45" s="44">
        <f t="shared" si="25"/>
        <v>2556.8157935855006</v>
      </c>
    </row>
    <row r="46" spans="1:20" s="47" customFormat="1" x14ac:dyDescent="0.2">
      <c r="A46" s="49" t="s">
        <v>40</v>
      </c>
      <c r="B46" s="52">
        <v>400</v>
      </c>
      <c r="C46" s="53">
        <v>0</v>
      </c>
      <c r="D46" s="52">
        <f t="shared" si="15"/>
        <v>400</v>
      </c>
      <c r="E46" s="53">
        <v>0</v>
      </c>
      <c r="F46" s="52">
        <f t="shared" si="16"/>
        <v>400</v>
      </c>
      <c r="G46" s="54">
        <v>0</v>
      </c>
      <c r="H46" s="52">
        <f t="shared" si="17"/>
        <v>400</v>
      </c>
      <c r="I46" s="54">
        <v>0</v>
      </c>
      <c r="J46" s="52">
        <f t="shared" si="18"/>
        <v>400</v>
      </c>
      <c r="K46" s="54">
        <v>0</v>
      </c>
      <c r="L46" s="52">
        <f t="shared" si="19"/>
        <v>400</v>
      </c>
      <c r="M46" s="54">
        <v>0</v>
      </c>
      <c r="N46" s="52">
        <f t="shared" si="20"/>
        <v>400</v>
      </c>
      <c r="O46" s="54">
        <v>0</v>
      </c>
      <c r="P46" s="52">
        <f t="shared" si="21"/>
        <v>400</v>
      </c>
      <c r="Q46" s="54">
        <v>0</v>
      </c>
      <c r="R46" s="52">
        <f t="shared" si="24"/>
        <v>400</v>
      </c>
      <c r="S46" s="54">
        <v>0</v>
      </c>
      <c r="T46" s="52">
        <f t="shared" si="25"/>
        <v>400</v>
      </c>
    </row>
    <row r="47" spans="1:20" s="42" customFormat="1" x14ac:dyDescent="0.2">
      <c r="A47" s="43"/>
      <c r="B47" s="44"/>
      <c r="C47" s="45"/>
      <c r="D47" s="44"/>
      <c r="E47" s="45"/>
      <c r="F47" s="48"/>
      <c r="G47" s="46"/>
      <c r="H47" s="48"/>
      <c r="I47" s="46"/>
      <c r="J47" s="48"/>
      <c r="K47" s="46"/>
      <c r="L47" s="48"/>
      <c r="M47" s="46"/>
      <c r="N47" s="48"/>
      <c r="O47" s="46"/>
      <c r="P47" s="48"/>
      <c r="Q47" s="46"/>
      <c r="R47" s="48"/>
      <c r="S47" s="46"/>
      <c r="T47" s="48"/>
    </row>
    <row r="48" spans="1:20" s="42" customFormat="1" x14ac:dyDescent="0.2">
      <c r="A48" s="37" t="s">
        <v>41</v>
      </c>
      <c r="B48" s="38">
        <v>0</v>
      </c>
      <c r="C48" s="38" t="s">
        <v>3</v>
      </c>
      <c r="D48" s="38">
        <v>0</v>
      </c>
      <c r="E48" s="38" t="s">
        <v>3</v>
      </c>
      <c r="F48" s="38">
        <v>0</v>
      </c>
      <c r="G48" s="38" t="s">
        <v>3</v>
      </c>
      <c r="H48" s="38">
        <v>0</v>
      </c>
      <c r="I48" s="38" t="s">
        <v>3</v>
      </c>
      <c r="J48" s="38">
        <v>0</v>
      </c>
      <c r="K48" s="38" t="s">
        <v>3</v>
      </c>
      <c r="L48" s="38">
        <v>0</v>
      </c>
      <c r="M48" s="38" t="s">
        <v>3</v>
      </c>
      <c r="N48" s="38">
        <v>0</v>
      </c>
      <c r="O48" s="38" t="s">
        <v>3</v>
      </c>
      <c r="P48" s="38">
        <v>0</v>
      </c>
      <c r="Q48" s="38" t="s">
        <v>3</v>
      </c>
      <c r="R48" s="38">
        <v>0</v>
      </c>
      <c r="S48" s="38" t="s">
        <v>3</v>
      </c>
      <c r="T48" s="38">
        <v>0</v>
      </c>
    </row>
    <row r="49" spans="1:20" s="42" customFormat="1" x14ac:dyDescent="0.2">
      <c r="A49" s="37" t="s">
        <v>42</v>
      </c>
      <c r="B49" s="38">
        <v>0</v>
      </c>
      <c r="C49" s="39"/>
      <c r="D49" s="38">
        <v>0</v>
      </c>
      <c r="E49" s="39"/>
      <c r="F49" s="38">
        <v>0</v>
      </c>
      <c r="G49" s="39" t="s">
        <v>3</v>
      </c>
      <c r="H49" s="38">
        <v>0</v>
      </c>
      <c r="I49" s="39"/>
      <c r="J49" s="38">
        <v>0</v>
      </c>
      <c r="K49" s="39"/>
      <c r="L49" s="38">
        <v>0</v>
      </c>
      <c r="M49" s="39"/>
      <c r="N49" s="38">
        <v>0</v>
      </c>
      <c r="O49" s="39"/>
      <c r="P49" s="40">
        <v>0</v>
      </c>
      <c r="Q49" s="41"/>
      <c r="R49" s="40">
        <v>0</v>
      </c>
      <c r="S49" s="41"/>
      <c r="T49" s="40">
        <v>0</v>
      </c>
    </row>
    <row r="50" spans="1:20" s="42" customFormat="1" x14ac:dyDescent="0.2">
      <c r="A50" s="37" t="s">
        <v>43</v>
      </c>
      <c r="B50" s="38">
        <v>2900</v>
      </c>
      <c r="C50" s="38"/>
      <c r="D50" s="38">
        <v>2900</v>
      </c>
      <c r="E50" s="38"/>
      <c r="F50" s="38">
        <v>2900</v>
      </c>
      <c r="G50" s="38"/>
      <c r="H50" s="38">
        <v>2900</v>
      </c>
      <c r="I50" s="38"/>
      <c r="J50" s="38">
        <v>2900</v>
      </c>
      <c r="K50" s="38"/>
      <c r="L50" s="38">
        <v>2900</v>
      </c>
      <c r="M50" s="38"/>
      <c r="N50" s="38">
        <v>2900</v>
      </c>
      <c r="O50" s="38"/>
      <c r="P50" s="38">
        <v>2900</v>
      </c>
      <c r="Q50" s="38"/>
      <c r="R50" s="38">
        <v>2900</v>
      </c>
      <c r="S50" s="41"/>
      <c r="T50" s="40">
        <v>0</v>
      </c>
    </row>
    <row r="51" spans="1:20" s="42" customFormat="1" x14ac:dyDescent="0.2">
      <c r="A51" s="37" t="s">
        <v>44</v>
      </c>
      <c r="B51" s="38">
        <v>0</v>
      </c>
      <c r="C51" s="39"/>
      <c r="D51" s="38">
        <v>0</v>
      </c>
      <c r="E51" s="39"/>
      <c r="F51" s="40">
        <v>0</v>
      </c>
      <c r="G51" s="41"/>
      <c r="H51" s="40">
        <v>0</v>
      </c>
      <c r="I51" s="41"/>
      <c r="J51" s="40">
        <v>0</v>
      </c>
      <c r="K51" s="41"/>
      <c r="L51" s="40">
        <v>0</v>
      </c>
      <c r="M51" s="41"/>
      <c r="N51" s="40">
        <v>0</v>
      </c>
      <c r="O51" s="41"/>
      <c r="P51" s="40">
        <v>0</v>
      </c>
      <c r="Q51" s="41"/>
      <c r="R51" s="40">
        <v>0</v>
      </c>
      <c r="S51" s="41"/>
      <c r="T51" s="40">
        <v>0</v>
      </c>
    </row>
    <row r="52" spans="1:20" s="42" customFormat="1" x14ac:dyDescent="0.2">
      <c r="A52" s="37" t="s">
        <v>45</v>
      </c>
      <c r="B52" s="38">
        <v>0</v>
      </c>
      <c r="C52" s="39"/>
      <c r="D52" s="38">
        <v>0</v>
      </c>
      <c r="E52" s="39"/>
      <c r="F52" s="40">
        <v>0</v>
      </c>
      <c r="G52" s="41"/>
      <c r="H52" s="40">
        <v>0</v>
      </c>
      <c r="I52" s="41"/>
      <c r="J52" s="40">
        <v>0</v>
      </c>
      <c r="K52" s="41"/>
      <c r="L52" s="40">
        <v>0</v>
      </c>
      <c r="M52" s="41"/>
      <c r="N52" s="40">
        <v>0</v>
      </c>
      <c r="O52" s="41"/>
      <c r="P52" s="40">
        <v>0</v>
      </c>
      <c r="Q52" s="41"/>
      <c r="R52" s="40">
        <v>0</v>
      </c>
      <c r="S52" s="41"/>
      <c r="T52" s="40">
        <v>0</v>
      </c>
    </row>
    <row r="53" spans="1:20" s="42" customFormat="1" x14ac:dyDescent="0.2">
      <c r="A53" s="37" t="s">
        <v>46</v>
      </c>
      <c r="B53" s="38">
        <v>0</v>
      </c>
      <c r="C53" s="39"/>
      <c r="D53" s="38">
        <v>0</v>
      </c>
      <c r="E53" s="39"/>
      <c r="F53" s="40">
        <v>0</v>
      </c>
      <c r="G53" s="41"/>
      <c r="H53" s="40">
        <v>0</v>
      </c>
      <c r="I53" s="41"/>
      <c r="J53" s="40">
        <v>0</v>
      </c>
      <c r="K53" s="41"/>
      <c r="L53" s="40">
        <v>0</v>
      </c>
      <c r="M53" s="41"/>
      <c r="N53" s="40">
        <v>0</v>
      </c>
      <c r="O53" s="41"/>
      <c r="P53" s="40">
        <v>0</v>
      </c>
      <c r="Q53" s="41"/>
      <c r="R53" s="40">
        <v>0</v>
      </c>
      <c r="S53" s="41"/>
      <c r="T53" s="40">
        <v>0</v>
      </c>
    </row>
    <row r="54" spans="1:20" s="60" customFormat="1" x14ac:dyDescent="0.2">
      <c r="A54" s="37" t="s">
        <v>47</v>
      </c>
      <c r="B54" s="38">
        <v>0</v>
      </c>
      <c r="C54" s="39"/>
      <c r="D54" s="38">
        <v>0</v>
      </c>
      <c r="E54" s="39"/>
      <c r="F54" s="40">
        <v>0</v>
      </c>
      <c r="G54" s="41"/>
      <c r="H54" s="40">
        <v>0</v>
      </c>
      <c r="I54" s="41"/>
      <c r="J54" s="40">
        <v>0</v>
      </c>
      <c r="K54" s="41"/>
      <c r="L54" s="40">
        <v>0</v>
      </c>
      <c r="M54" s="41"/>
      <c r="N54" s="40">
        <v>0</v>
      </c>
      <c r="O54" s="41"/>
      <c r="P54" s="40">
        <v>0</v>
      </c>
      <c r="Q54" s="41"/>
      <c r="R54" s="40">
        <v>0</v>
      </c>
      <c r="S54" s="41"/>
      <c r="T54" s="40">
        <v>0</v>
      </c>
    </row>
    <row r="55" spans="1:20" s="62" customFormat="1" x14ac:dyDescent="0.2">
      <c r="A55" s="55"/>
      <c r="B55" s="56"/>
      <c r="C55" s="57"/>
      <c r="D55" s="56"/>
      <c r="E55" s="57"/>
      <c r="F55" s="58"/>
      <c r="G55" s="59"/>
      <c r="H55" s="58"/>
      <c r="I55" s="59"/>
      <c r="J55" s="58"/>
      <c r="K55" s="59"/>
      <c r="L55" s="58"/>
      <c r="M55" s="59"/>
      <c r="N55" s="58"/>
      <c r="O55" s="59"/>
      <c r="P55" s="58"/>
      <c r="Q55" s="59"/>
      <c r="R55" s="58"/>
      <c r="S55" s="59"/>
      <c r="T55" s="58"/>
    </row>
    <row r="56" spans="1:20" x14ac:dyDescent="0.2">
      <c r="A56" s="17" t="s">
        <v>48</v>
      </c>
      <c r="B56" s="61">
        <f>SUM(B6-B24-B28-B48)</f>
        <v>20837.600557500002</v>
      </c>
      <c r="C56" s="61" t="s">
        <v>3</v>
      </c>
      <c r="D56" s="61">
        <f>SUM(D6-D24-D28-D48)</f>
        <v>20977.280631437508</v>
      </c>
      <c r="E56" s="61" t="s">
        <v>3</v>
      </c>
      <c r="F56" s="61">
        <f>SUM(F6-F24-F28-F48)</f>
        <v>21471.191383423444</v>
      </c>
      <c r="G56" s="61" t="s">
        <v>3</v>
      </c>
      <c r="H56" s="61">
        <f>SUM(H6-H24-H28-H48)</f>
        <v>21970.221093620527</v>
      </c>
      <c r="I56" s="61" t="s">
        <v>3</v>
      </c>
      <c r="J56" s="61">
        <f>SUM(J6-J24-J28-J48)</f>
        <v>22474.318962952726</v>
      </c>
      <c r="K56" s="61" t="s">
        <v>3</v>
      </c>
      <c r="L56" s="61">
        <f>SUM(L6-L24-L28-L48)</f>
        <v>22972.554804386949</v>
      </c>
      <c r="M56" s="61" t="s">
        <v>3</v>
      </c>
      <c r="N56" s="61">
        <f>SUM(N6-N24-N28-N48)</f>
        <v>23475.257030298679</v>
      </c>
      <c r="O56" s="61" t="s">
        <v>3</v>
      </c>
      <c r="P56" s="61">
        <f>SUM(P6-P24-P28-P48)</f>
        <v>23982.344943367483</v>
      </c>
      <c r="Q56" s="61" t="s">
        <v>3</v>
      </c>
      <c r="R56" s="61">
        <f>SUM(R6-R24-R28-R48)</f>
        <v>24493.731759205482</v>
      </c>
      <c r="S56" s="61" t="s">
        <v>3</v>
      </c>
      <c r="T56" s="61">
        <f>SUM(T6-T24-T28-T48)</f>
        <v>25009.324370367427</v>
      </c>
    </row>
    <row r="57" spans="1:20" s="60" customFormat="1" x14ac:dyDescent="0.2">
      <c r="A57" s="11"/>
      <c r="B57" s="63"/>
      <c r="C57" s="9"/>
      <c r="D57" s="13"/>
      <c r="E57" s="14"/>
      <c r="F57" s="64"/>
      <c r="G57" s="16"/>
      <c r="H57" s="64"/>
      <c r="I57" s="16"/>
      <c r="J57" s="64"/>
      <c r="K57" s="16"/>
      <c r="L57" s="64"/>
      <c r="M57" s="16"/>
      <c r="N57" s="64"/>
      <c r="O57" s="16"/>
      <c r="P57" s="64"/>
      <c r="Q57" s="16"/>
      <c r="R57" s="64"/>
      <c r="S57" s="16"/>
      <c r="T57" s="64"/>
    </row>
    <row r="58" spans="1:20" x14ac:dyDescent="0.2">
      <c r="A58" s="55" t="s">
        <v>49</v>
      </c>
      <c r="B58" s="56">
        <f t="shared" ref="B58:L58" si="26">SUM(B59:B60)</f>
        <v>0</v>
      </c>
      <c r="C58" s="57"/>
      <c r="D58" s="56">
        <f t="shared" si="26"/>
        <v>0</v>
      </c>
      <c r="E58" s="57"/>
      <c r="F58" s="56">
        <f t="shared" si="26"/>
        <v>0</v>
      </c>
      <c r="G58" s="57"/>
      <c r="H58" s="56">
        <f t="shared" si="26"/>
        <v>0</v>
      </c>
      <c r="I58" s="57"/>
      <c r="J58" s="56">
        <f t="shared" si="26"/>
        <v>0</v>
      </c>
      <c r="K58" s="57"/>
      <c r="L58" s="56">
        <f t="shared" si="26"/>
        <v>0</v>
      </c>
      <c r="M58" s="57"/>
      <c r="N58" s="56">
        <v>0</v>
      </c>
      <c r="O58" s="57"/>
      <c r="P58" s="56">
        <f>SUM(P59:P60)</f>
        <v>0</v>
      </c>
      <c r="Q58" s="57"/>
      <c r="R58" s="56">
        <f>SUM(R59:R60)</f>
        <v>0</v>
      </c>
      <c r="S58" s="57"/>
      <c r="T58" s="56">
        <f>SUM(T59:T60)</f>
        <v>0</v>
      </c>
    </row>
    <row r="59" spans="1:20" x14ac:dyDescent="0.2">
      <c r="A59" s="65" t="s">
        <v>50</v>
      </c>
      <c r="B59" s="13">
        <v>0</v>
      </c>
      <c r="D59" s="13">
        <v>0</v>
      </c>
      <c r="F59" s="64">
        <v>0</v>
      </c>
      <c r="H59" s="64">
        <v>0</v>
      </c>
      <c r="J59" s="64">
        <v>0</v>
      </c>
      <c r="L59" s="64">
        <v>0</v>
      </c>
      <c r="N59" s="64">
        <v>0</v>
      </c>
      <c r="P59" s="64">
        <v>0</v>
      </c>
      <c r="R59" s="64">
        <v>0</v>
      </c>
      <c r="T59" s="64">
        <v>0</v>
      </c>
    </row>
    <row r="60" spans="1:20" s="42" customFormat="1" x14ac:dyDescent="0.2">
      <c r="A60" s="65" t="s">
        <v>51</v>
      </c>
      <c r="B60" s="13">
        <v>0</v>
      </c>
      <c r="C60" s="14"/>
      <c r="D60" s="13">
        <v>0</v>
      </c>
      <c r="E60" s="14"/>
      <c r="F60" s="64">
        <v>0</v>
      </c>
      <c r="G60" s="16"/>
      <c r="H60" s="64">
        <v>0</v>
      </c>
      <c r="I60" s="16"/>
      <c r="J60" s="64">
        <v>0</v>
      </c>
      <c r="K60" s="16"/>
      <c r="L60" s="64">
        <v>0</v>
      </c>
      <c r="M60" s="16"/>
      <c r="N60" s="64">
        <v>0</v>
      </c>
      <c r="O60" s="16"/>
      <c r="P60" s="64">
        <v>0</v>
      </c>
      <c r="Q60" s="16"/>
      <c r="R60" s="64">
        <v>0</v>
      </c>
      <c r="S60" s="16"/>
      <c r="T60" s="64">
        <v>0</v>
      </c>
    </row>
    <row r="61" spans="1:20" s="47" customFormat="1" x14ac:dyDescent="0.2">
      <c r="A61" s="37" t="s">
        <v>52</v>
      </c>
      <c r="B61" s="38">
        <v>0</v>
      </c>
      <c r="C61" s="39"/>
      <c r="D61" s="38">
        <v>0</v>
      </c>
      <c r="E61" s="39"/>
      <c r="F61" s="38">
        <v>0</v>
      </c>
      <c r="G61" s="39"/>
      <c r="H61" s="38">
        <v>0</v>
      </c>
      <c r="I61" s="39"/>
      <c r="J61" s="38">
        <v>0</v>
      </c>
      <c r="K61" s="39"/>
      <c r="L61" s="38">
        <v>0</v>
      </c>
      <c r="M61" s="39"/>
      <c r="N61" s="38">
        <v>0</v>
      </c>
      <c r="O61" s="39"/>
      <c r="P61" s="38">
        <v>0</v>
      </c>
      <c r="Q61" s="39"/>
      <c r="R61" s="38">
        <v>0</v>
      </c>
      <c r="S61" s="39"/>
      <c r="T61" s="38">
        <v>0</v>
      </c>
    </row>
    <row r="62" spans="1:20" s="60" customFormat="1" x14ac:dyDescent="0.2">
      <c r="A62" s="43" t="s">
        <v>90</v>
      </c>
      <c r="B62" s="44">
        <v>0</v>
      </c>
      <c r="C62" s="45"/>
      <c r="D62" s="44">
        <v>0</v>
      </c>
      <c r="E62" s="45"/>
      <c r="F62" s="48">
        <v>0</v>
      </c>
      <c r="G62" s="46"/>
      <c r="H62" s="48">
        <v>0</v>
      </c>
      <c r="I62" s="46"/>
      <c r="J62" s="48">
        <v>0</v>
      </c>
      <c r="K62" s="46"/>
      <c r="L62" s="48">
        <v>0</v>
      </c>
      <c r="M62" s="46"/>
      <c r="N62" s="48">
        <v>0</v>
      </c>
      <c r="O62" s="46"/>
      <c r="P62" s="48">
        <v>0</v>
      </c>
      <c r="Q62" s="46"/>
      <c r="R62" s="48">
        <v>0</v>
      </c>
      <c r="S62" s="46"/>
      <c r="T62" s="48">
        <v>0</v>
      </c>
    </row>
    <row r="63" spans="1:20" s="60" customFormat="1" x14ac:dyDescent="0.2">
      <c r="A63" s="55" t="s">
        <v>54</v>
      </c>
      <c r="B63" s="56">
        <v>0</v>
      </c>
      <c r="C63" s="57"/>
      <c r="D63" s="56">
        <v>0</v>
      </c>
      <c r="E63" s="57"/>
      <c r="F63" s="58">
        <v>0</v>
      </c>
      <c r="G63" s="59"/>
      <c r="H63" s="58">
        <v>0</v>
      </c>
      <c r="I63" s="59"/>
      <c r="J63" s="58">
        <v>0</v>
      </c>
      <c r="K63" s="59"/>
      <c r="L63" s="58">
        <v>0</v>
      </c>
      <c r="M63" s="59"/>
      <c r="N63" s="58">
        <v>0</v>
      </c>
      <c r="O63" s="59"/>
      <c r="P63" s="58">
        <v>0</v>
      </c>
      <c r="Q63" s="59"/>
      <c r="R63" s="58">
        <v>0</v>
      </c>
      <c r="S63" s="59"/>
      <c r="T63" s="58">
        <v>0</v>
      </c>
    </row>
    <row r="64" spans="1:20" s="60" customFormat="1" x14ac:dyDescent="0.2">
      <c r="A64" s="55" t="s">
        <v>55</v>
      </c>
      <c r="B64" s="56">
        <v>0</v>
      </c>
      <c r="C64" s="57"/>
      <c r="D64" s="56">
        <v>0</v>
      </c>
      <c r="E64" s="57"/>
      <c r="F64" s="58">
        <v>0</v>
      </c>
      <c r="G64" s="59"/>
      <c r="H64" s="58">
        <v>0</v>
      </c>
      <c r="I64" s="59"/>
      <c r="J64" s="58">
        <v>0</v>
      </c>
      <c r="K64" s="59"/>
      <c r="L64" s="58">
        <v>0</v>
      </c>
      <c r="M64" s="59"/>
      <c r="N64" s="58">
        <v>0</v>
      </c>
      <c r="O64" s="59"/>
      <c r="P64" s="58">
        <v>0</v>
      </c>
      <c r="Q64" s="59"/>
      <c r="R64" s="58">
        <v>0</v>
      </c>
      <c r="S64" s="59"/>
      <c r="T64" s="58">
        <v>0</v>
      </c>
    </row>
    <row r="65" spans="1:30" s="60" customFormat="1" x14ac:dyDescent="0.2">
      <c r="A65" s="55" t="s">
        <v>56</v>
      </c>
      <c r="B65" s="56">
        <v>0</v>
      </c>
      <c r="C65" s="57"/>
      <c r="D65" s="56">
        <v>0</v>
      </c>
      <c r="E65" s="57"/>
      <c r="F65" s="58">
        <v>0</v>
      </c>
      <c r="G65" s="59"/>
      <c r="H65" s="58">
        <v>0</v>
      </c>
      <c r="I65" s="59"/>
      <c r="J65" s="58">
        <v>0</v>
      </c>
      <c r="K65" s="59"/>
      <c r="L65" s="58">
        <v>0</v>
      </c>
      <c r="M65" s="59"/>
      <c r="N65" s="58">
        <v>0</v>
      </c>
      <c r="O65" s="59"/>
      <c r="P65" s="58">
        <v>0</v>
      </c>
      <c r="Q65" s="59"/>
      <c r="R65" s="58">
        <v>0</v>
      </c>
      <c r="S65" s="59"/>
      <c r="T65" s="58">
        <v>0</v>
      </c>
    </row>
    <row r="66" spans="1:30" s="60" customFormat="1" x14ac:dyDescent="0.2">
      <c r="A66" s="60" t="s">
        <v>57</v>
      </c>
      <c r="B66" s="56">
        <v>0</v>
      </c>
      <c r="C66" s="57"/>
      <c r="D66" s="56">
        <v>0</v>
      </c>
      <c r="E66" s="57"/>
      <c r="F66" s="58">
        <v>0</v>
      </c>
      <c r="G66" s="59"/>
      <c r="H66" s="58">
        <v>0</v>
      </c>
      <c r="I66" s="59"/>
      <c r="J66" s="58">
        <v>0</v>
      </c>
      <c r="K66" s="59"/>
      <c r="L66" s="58">
        <v>0</v>
      </c>
      <c r="M66" s="59"/>
      <c r="N66" s="58">
        <v>0</v>
      </c>
      <c r="O66" s="59"/>
      <c r="P66" s="58">
        <v>0</v>
      </c>
      <c r="Q66" s="59"/>
      <c r="R66" s="58">
        <v>0</v>
      </c>
      <c r="S66" s="59"/>
      <c r="T66" s="58">
        <v>0</v>
      </c>
    </row>
    <row r="67" spans="1:30" s="62" customFormat="1" x14ac:dyDescent="0.2">
      <c r="A67" s="60"/>
      <c r="B67" s="56"/>
      <c r="C67" s="57"/>
      <c r="D67" s="56"/>
      <c r="E67" s="57"/>
      <c r="F67" s="58"/>
      <c r="G67" s="59"/>
      <c r="H67" s="58"/>
      <c r="I67" s="59"/>
      <c r="J67" s="58"/>
      <c r="K67" s="59"/>
      <c r="L67" s="58"/>
      <c r="M67" s="59"/>
      <c r="N67" s="58"/>
      <c r="O67" s="59"/>
      <c r="P67" s="58"/>
      <c r="Q67" s="59"/>
      <c r="R67" s="58"/>
      <c r="S67" s="59"/>
      <c r="T67" s="58"/>
    </row>
    <row r="68" spans="1:30" s="62" customFormat="1" x14ac:dyDescent="0.2">
      <c r="A68" s="17" t="s">
        <v>58</v>
      </c>
      <c r="B68" s="61">
        <f t="shared" ref="B68:P68" si="27">SUM(B58+B61+B63+B64+B65+B66)</f>
        <v>0</v>
      </c>
      <c r="C68" s="19"/>
      <c r="D68" s="61">
        <f t="shared" si="27"/>
        <v>0</v>
      </c>
      <c r="E68" s="19"/>
      <c r="F68" s="61">
        <f t="shared" si="27"/>
        <v>0</v>
      </c>
      <c r="G68" s="19"/>
      <c r="H68" s="61">
        <f t="shared" si="27"/>
        <v>0</v>
      </c>
      <c r="I68" s="19"/>
      <c r="J68" s="61">
        <f t="shared" si="27"/>
        <v>0</v>
      </c>
      <c r="K68" s="19"/>
      <c r="L68" s="61">
        <f t="shared" si="27"/>
        <v>0</v>
      </c>
      <c r="M68" s="19"/>
      <c r="N68" s="61">
        <f t="shared" si="27"/>
        <v>0</v>
      </c>
      <c r="O68" s="19"/>
      <c r="P68" s="61">
        <f t="shared" si="27"/>
        <v>0</v>
      </c>
      <c r="Q68" s="19"/>
      <c r="R68" s="61">
        <f t="shared" ref="R68" si="28">SUM(R58+R61+R63+R64+R65+R66)</f>
        <v>0</v>
      </c>
      <c r="S68" s="19"/>
      <c r="T68" s="61">
        <f t="shared" ref="T68" si="29">SUM(T58+T61+T63+T64+T65+T66)</f>
        <v>0</v>
      </c>
    </row>
    <row r="69" spans="1:30" s="62" customFormat="1" x14ac:dyDescent="0.2">
      <c r="A69" s="17"/>
      <c r="B69" s="61"/>
      <c r="C69" s="19"/>
      <c r="D69" s="61"/>
      <c r="E69" s="19"/>
      <c r="F69" s="61"/>
      <c r="G69" s="19"/>
      <c r="H69" s="61"/>
      <c r="I69" s="19"/>
      <c r="J69" s="61"/>
      <c r="K69" s="19"/>
      <c r="L69" s="61"/>
      <c r="M69" s="19"/>
      <c r="N69" s="61"/>
      <c r="O69" s="19"/>
      <c r="P69" s="61"/>
      <c r="Q69" s="19"/>
      <c r="R69" s="61"/>
      <c r="S69" s="19"/>
      <c r="T69" s="61"/>
    </row>
    <row r="70" spans="1:30" x14ac:dyDescent="0.2">
      <c r="A70" s="17" t="s">
        <v>114</v>
      </c>
      <c r="B70" s="61">
        <f>B96*0.2</f>
        <v>15040.8774885</v>
      </c>
      <c r="C70" s="19">
        <v>2.5000000000000001E-2</v>
      </c>
      <c r="D70" s="61">
        <f>B70+(B70*C70)</f>
        <v>15416.8994257125</v>
      </c>
      <c r="E70" s="19">
        <v>2.5000000000000001E-2</v>
      </c>
      <c r="F70" s="61">
        <f t="shared" ref="F70:T70" si="30">D70+(D70*E70)</f>
        <v>15802.321911355311</v>
      </c>
      <c r="G70" s="19">
        <v>2.5000000000000001E-2</v>
      </c>
      <c r="H70" s="61">
        <f t="shared" si="30"/>
        <v>16197.379959139194</v>
      </c>
      <c r="I70" s="19">
        <v>2.5000000000000001E-2</v>
      </c>
      <c r="J70" s="61">
        <f t="shared" si="30"/>
        <v>16602.314458117675</v>
      </c>
      <c r="K70" s="19">
        <v>2.5000000000000001E-2</v>
      </c>
      <c r="L70" s="61">
        <f t="shared" si="30"/>
        <v>17017.372319570615</v>
      </c>
      <c r="M70" s="19">
        <v>2.5000000000000001E-2</v>
      </c>
      <c r="N70" s="61">
        <f t="shared" si="30"/>
        <v>17442.806627559879</v>
      </c>
      <c r="O70" s="19">
        <v>2.5000000000000001E-2</v>
      </c>
      <c r="P70" s="61">
        <f t="shared" si="30"/>
        <v>17878.876793248877</v>
      </c>
      <c r="Q70" s="19">
        <v>2.5000000000000001E-2</v>
      </c>
      <c r="R70" s="61">
        <f t="shared" si="30"/>
        <v>18325.8487130801</v>
      </c>
      <c r="S70" s="19">
        <v>2.5000000000000001E-2</v>
      </c>
      <c r="T70" s="61">
        <f t="shared" si="30"/>
        <v>18783.994930907102</v>
      </c>
    </row>
    <row r="71" spans="1:30" s="62" customFormat="1" x14ac:dyDescent="0.2">
      <c r="A71" s="11"/>
      <c r="B71" s="63"/>
      <c r="C71" s="9"/>
      <c r="D71" s="13"/>
      <c r="E71" s="14"/>
      <c r="F71" s="64"/>
      <c r="G71" s="16"/>
      <c r="H71" s="64"/>
      <c r="I71" s="16"/>
      <c r="J71" s="64"/>
      <c r="K71" s="16"/>
      <c r="L71" s="64"/>
      <c r="M71" s="16"/>
      <c r="N71" s="64"/>
      <c r="O71" s="16"/>
      <c r="P71" s="64"/>
      <c r="Q71" s="16"/>
      <c r="R71" s="64"/>
      <c r="S71" s="16"/>
      <c r="T71" s="64"/>
    </row>
    <row r="72" spans="1:30" s="69" customFormat="1" x14ac:dyDescent="0.2">
      <c r="A72" s="17" t="s">
        <v>59</v>
      </c>
      <c r="B72" s="61">
        <f>SUM(B56+B68)-B70</f>
        <v>5796.7230690000015</v>
      </c>
      <c r="C72" s="19"/>
      <c r="D72" s="61">
        <f>SUM(D56+D68)-D70</f>
        <v>5560.3812057250088</v>
      </c>
      <c r="E72" s="19"/>
      <c r="F72" s="61">
        <f t="shared" ref="F72:P72" si="31">SUM(F56+F68)</f>
        <v>21471.191383423444</v>
      </c>
      <c r="G72" s="19"/>
      <c r="H72" s="61">
        <f t="shared" si="31"/>
        <v>21970.221093620527</v>
      </c>
      <c r="I72" s="19"/>
      <c r="J72" s="61">
        <f t="shared" si="31"/>
        <v>22474.318962952726</v>
      </c>
      <c r="K72" s="19"/>
      <c r="L72" s="61">
        <f t="shared" si="31"/>
        <v>22972.554804386949</v>
      </c>
      <c r="M72" s="19"/>
      <c r="N72" s="61">
        <f t="shared" si="31"/>
        <v>23475.257030298679</v>
      </c>
      <c r="O72" s="19"/>
      <c r="P72" s="61">
        <f t="shared" si="31"/>
        <v>23982.344943367483</v>
      </c>
      <c r="Q72" s="19"/>
      <c r="R72" s="61">
        <f t="shared" ref="R72" si="32">SUM(R56+R68)</f>
        <v>24493.731759205482</v>
      </c>
      <c r="S72" s="19"/>
      <c r="T72" s="61">
        <f t="shared" ref="T72" si="33">SUM(T56+T68)</f>
        <v>25009.324370367427</v>
      </c>
    </row>
    <row r="73" spans="1:30" s="69" customFormat="1" x14ac:dyDescent="0.2">
      <c r="A73" s="66" t="s">
        <v>60</v>
      </c>
      <c r="B73" s="67">
        <v>0</v>
      </c>
      <c r="C73" s="67" t="s">
        <v>3</v>
      </c>
      <c r="D73" s="67">
        <v>0</v>
      </c>
      <c r="E73" s="67" t="s">
        <v>3</v>
      </c>
      <c r="F73" s="67">
        <v>0</v>
      </c>
      <c r="G73" s="67" t="s">
        <v>3</v>
      </c>
      <c r="H73" s="67">
        <v>0</v>
      </c>
      <c r="I73" s="67" t="s">
        <v>3</v>
      </c>
      <c r="J73" s="67">
        <v>0</v>
      </c>
      <c r="K73" s="67" t="s">
        <v>3</v>
      </c>
      <c r="L73" s="67">
        <v>0</v>
      </c>
      <c r="M73" s="67" t="s">
        <v>3</v>
      </c>
      <c r="N73" s="67">
        <v>0</v>
      </c>
      <c r="O73" s="67" t="s">
        <v>3</v>
      </c>
      <c r="P73" s="67">
        <v>0</v>
      </c>
      <c r="Q73" s="68"/>
      <c r="R73" s="67">
        <v>0</v>
      </c>
      <c r="S73" s="68"/>
      <c r="T73" s="67">
        <v>0</v>
      </c>
    </row>
    <row r="74" spans="1:30" s="62" customFormat="1" x14ac:dyDescent="0.2">
      <c r="A74" s="70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8"/>
      <c r="R74" s="67"/>
      <c r="S74" s="68"/>
      <c r="T74" s="67"/>
    </row>
    <row r="75" spans="1:30" s="72" customFormat="1" x14ac:dyDescent="0.2">
      <c r="A75" s="17" t="s">
        <v>61</v>
      </c>
      <c r="B75" s="61">
        <f>SUM(B72-B73)</f>
        <v>5796.7230690000015</v>
      </c>
      <c r="C75" s="61" t="s">
        <v>3</v>
      </c>
      <c r="D75" s="61">
        <f>SUM(D72-D73)</f>
        <v>5560.3812057250088</v>
      </c>
      <c r="E75" s="61" t="s">
        <v>3</v>
      </c>
      <c r="F75" s="61">
        <f>SUM(F72-F73)</f>
        <v>21471.191383423444</v>
      </c>
      <c r="G75" s="61" t="s">
        <v>3</v>
      </c>
      <c r="H75" s="61">
        <f>SUM(H72-H73)</f>
        <v>21970.221093620527</v>
      </c>
      <c r="I75" s="61" t="s">
        <v>3</v>
      </c>
      <c r="J75" s="61">
        <f>SUM(J72-J73)</f>
        <v>22474.318962952726</v>
      </c>
      <c r="K75" s="61" t="s">
        <v>3</v>
      </c>
      <c r="L75" s="61">
        <f>SUM(L72-L73)</f>
        <v>22972.554804386949</v>
      </c>
      <c r="M75" s="61" t="s">
        <v>3</v>
      </c>
      <c r="N75" s="61">
        <f>SUM(N72-N73)</f>
        <v>23475.257030298679</v>
      </c>
      <c r="O75" s="61" t="s">
        <v>3</v>
      </c>
      <c r="P75" s="61">
        <f>SUM(P72-P73)</f>
        <v>23982.344943367483</v>
      </c>
      <c r="Q75" s="19"/>
      <c r="R75" s="61">
        <f>SUM(R72-R73)</f>
        <v>24493.731759205482</v>
      </c>
      <c r="S75" s="19"/>
      <c r="T75" s="61">
        <f>SUM(T72-T73)</f>
        <v>25009.324370367427</v>
      </c>
    </row>
    <row r="76" spans="1:30" s="47" customFormat="1" x14ac:dyDescent="0.2">
      <c r="A76" s="66" t="s">
        <v>62</v>
      </c>
      <c r="B76" s="71">
        <v>0</v>
      </c>
      <c r="C76" s="71" t="s">
        <v>3</v>
      </c>
      <c r="D76" s="71">
        <v>0</v>
      </c>
      <c r="E76" s="71" t="s">
        <v>3</v>
      </c>
      <c r="F76" s="71">
        <v>0</v>
      </c>
      <c r="G76" s="71" t="s">
        <v>3</v>
      </c>
      <c r="H76" s="71">
        <v>0</v>
      </c>
      <c r="I76" s="71" t="s">
        <v>3</v>
      </c>
      <c r="J76" s="71">
        <v>0</v>
      </c>
      <c r="K76" s="71" t="s">
        <v>3</v>
      </c>
      <c r="L76" s="71">
        <v>0</v>
      </c>
      <c r="M76" s="71" t="s">
        <v>3</v>
      </c>
      <c r="N76" s="71">
        <v>0</v>
      </c>
      <c r="O76" s="71" t="s">
        <v>3</v>
      </c>
      <c r="P76" s="71">
        <v>0</v>
      </c>
      <c r="Q76" s="71" t="s">
        <v>3</v>
      </c>
      <c r="R76" s="71">
        <v>0</v>
      </c>
      <c r="S76" s="71" t="s">
        <v>3</v>
      </c>
      <c r="T76" s="71">
        <v>0</v>
      </c>
      <c r="V76" s="46"/>
      <c r="X76" s="46"/>
      <c r="Z76" s="46"/>
      <c r="AB76" s="46"/>
      <c r="AD76" s="46"/>
    </row>
    <row r="77" spans="1:30" s="47" customFormat="1" x14ac:dyDescent="0.2">
      <c r="A77" s="49" t="s">
        <v>63</v>
      </c>
      <c r="B77" s="52">
        <v>0</v>
      </c>
      <c r="C77" s="52" t="s">
        <v>3</v>
      </c>
      <c r="D77" s="52">
        <v>0</v>
      </c>
      <c r="E77" s="52" t="s">
        <v>3</v>
      </c>
      <c r="F77" s="52">
        <v>0</v>
      </c>
      <c r="G77" s="52" t="s">
        <v>3</v>
      </c>
      <c r="H77" s="52">
        <v>0</v>
      </c>
      <c r="I77" s="52" t="s">
        <v>3</v>
      </c>
      <c r="J77" s="52">
        <v>0</v>
      </c>
      <c r="K77" s="52" t="s">
        <v>3</v>
      </c>
      <c r="L77" s="52">
        <f>SUM(L73+L76)</f>
        <v>0</v>
      </c>
      <c r="M77" s="52" t="s">
        <v>3</v>
      </c>
      <c r="N77" s="52">
        <f>SUM(N73+N76)</f>
        <v>0</v>
      </c>
      <c r="O77" s="52" t="s">
        <v>3</v>
      </c>
      <c r="P77" s="52">
        <f>SUM(P73+P76)</f>
        <v>0</v>
      </c>
      <c r="Q77" s="46"/>
      <c r="R77" s="52">
        <f>SUM(R73+R76)</f>
        <v>0</v>
      </c>
      <c r="S77" s="46"/>
      <c r="T77" s="52">
        <f>SUM(T73+T76)</f>
        <v>0</v>
      </c>
      <c r="V77" s="46"/>
      <c r="X77" s="46"/>
      <c r="Z77" s="46"/>
      <c r="AB77" s="46"/>
      <c r="AD77" s="46"/>
    </row>
    <row r="78" spans="1:30" s="22" customFormat="1" x14ac:dyDescent="0.2">
      <c r="A78" s="49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6"/>
      <c r="R78" s="52"/>
      <c r="S78" s="46"/>
      <c r="T78" s="52"/>
    </row>
    <row r="79" spans="1:30" s="42" customFormat="1" ht="12" customHeight="1" x14ac:dyDescent="0.2">
      <c r="A79" s="17" t="s">
        <v>64</v>
      </c>
      <c r="B79" s="61">
        <f>SUM(B72-B77)</f>
        <v>5796.7230690000015</v>
      </c>
      <c r="C79" s="61" t="s">
        <v>3</v>
      </c>
      <c r="D79" s="61">
        <f>SUM(D72-D76)</f>
        <v>5560.3812057250088</v>
      </c>
      <c r="E79" s="61" t="s">
        <v>3</v>
      </c>
      <c r="F79" s="61">
        <f>SUM(F72-F76)</f>
        <v>21471.191383423444</v>
      </c>
      <c r="G79" s="61" t="s">
        <v>3</v>
      </c>
      <c r="H79" s="61">
        <f>SUM(H72-H76)</f>
        <v>21970.221093620527</v>
      </c>
      <c r="I79" s="61" t="s">
        <v>3</v>
      </c>
      <c r="J79" s="61">
        <f>SUM(J72-J76)</f>
        <v>22474.318962952726</v>
      </c>
      <c r="K79" s="61" t="s">
        <v>3</v>
      </c>
      <c r="L79" s="61">
        <f>SUM(L72-L76)</f>
        <v>22972.554804386949</v>
      </c>
      <c r="M79" s="61" t="s">
        <v>3</v>
      </c>
      <c r="N79" s="61">
        <f>SUM(N72-N76)</f>
        <v>23475.257030298679</v>
      </c>
      <c r="O79" s="61" t="s">
        <v>3</v>
      </c>
      <c r="P79" s="61">
        <f>SUM(P72-P76)</f>
        <v>23982.344943367483</v>
      </c>
      <c r="Q79" s="61" t="s">
        <v>3</v>
      </c>
      <c r="R79" s="61">
        <f>SUM(R72-R76)</f>
        <v>24493.731759205482</v>
      </c>
      <c r="S79" s="61" t="s">
        <v>3</v>
      </c>
      <c r="T79" s="61">
        <f>SUM(T72-T76)</f>
        <v>25009.324370367427</v>
      </c>
      <c r="U79" s="52" t="s">
        <v>3</v>
      </c>
      <c r="V79" s="42" t="s">
        <v>3</v>
      </c>
    </row>
    <row r="80" spans="1:30" s="60" customFormat="1" x14ac:dyDescent="0.2">
      <c r="A80" s="37" t="s">
        <v>65</v>
      </c>
      <c r="B80" s="52">
        <v>0</v>
      </c>
      <c r="C80" s="52" t="s">
        <v>3</v>
      </c>
      <c r="D80" s="52">
        <v>0</v>
      </c>
      <c r="E80" s="52" t="s">
        <v>3</v>
      </c>
      <c r="F80" s="52">
        <v>0</v>
      </c>
      <c r="G80" s="52" t="s">
        <v>3</v>
      </c>
      <c r="H80" s="52">
        <v>0</v>
      </c>
      <c r="I80" s="52" t="s">
        <v>3</v>
      </c>
      <c r="J80" s="52">
        <v>0</v>
      </c>
      <c r="K80" s="52" t="s">
        <v>3</v>
      </c>
      <c r="L80" s="52">
        <v>0</v>
      </c>
      <c r="M80" s="52" t="s">
        <v>3</v>
      </c>
      <c r="N80" s="52">
        <v>0</v>
      </c>
      <c r="O80" s="52" t="s">
        <v>3</v>
      </c>
      <c r="P80" s="52">
        <v>0</v>
      </c>
      <c r="Q80" s="52" t="s">
        <v>3</v>
      </c>
      <c r="R80" s="52">
        <v>0</v>
      </c>
      <c r="S80" s="52" t="s">
        <v>3</v>
      </c>
      <c r="T80" s="52">
        <v>0</v>
      </c>
    </row>
    <row r="81" spans="1:30" s="22" customFormat="1" x14ac:dyDescent="0.2">
      <c r="A81" s="55"/>
      <c r="B81" s="56"/>
      <c r="C81" s="57"/>
      <c r="D81" s="56"/>
      <c r="E81" s="57" t="s">
        <v>3</v>
      </c>
      <c r="F81" s="58"/>
      <c r="G81" s="59"/>
      <c r="H81" s="58"/>
      <c r="I81" s="59" t="s">
        <v>3</v>
      </c>
      <c r="J81" s="58"/>
      <c r="K81" s="59" t="s">
        <v>3</v>
      </c>
      <c r="L81" s="58"/>
      <c r="M81" s="59" t="s">
        <v>3</v>
      </c>
      <c r="N81" s="58"/>
      <c r="O81" s="59" t="s">
        <v>3</v>
      </c>
      <c r="P81" s="58"/>
      <c r="Q81" s="59"/>
      <c r="R81" s="58"/>
      <c r="S81" s="59"/>
      <c r="T81" s="58"/>
      <c r="V81" s="23"/>
      <c r="X81" s="23"/>
      <c r="Z81" s="23"/>
      <c r="AB81" s="23"/>
      <c r="AD81" s="23"/>
    </row>
    <row r="82" spans="1:30" x14ac:dyDescent="0.2">
      <c r="A82" s="17" t="s">
        <v>66</v>
      </c>
      <c r="B82" s="61">
        <f>SUM(B79-B80)</f>
        <v>5796.7230690000015</v>
      </c>
      <c r="C82" s="61" t="s">
        <v>3</v>
      </c>
      <c r="D82" s="61">
        <f>SUM(D79-D80)</f>
        <v>5560.3812057250088</v>
      </c>
      <c r="E82" s="61" t="s">
        <v>3</v>
      </c>
      <c r="F82" s="61">
        <f>SUM(F79-F80)</f>
        <v>21471.191383423444</v>
      </c>
      <c r="G82" s="61" t="s">
        <v>3</v>
      </c>
      <c r="H82" s="61">
        <f>SUM(H79-H80)</f>
        <v>21970.221093620527</v>
      </c>
      <c r="I82" s="61" t="s">
        <v>3</v>
      </c>
      <c r="J82" s="61">
        <f>SUM(J79-J80)</f>
        <v>22474.318962952726</v>
      </c>
      <c r="K82" s="61" t="s">
        <v>3</v>
      </c>
      <c r="L82" s="61">
        <f>SUM(L79-L80)</f>
        <v>22972.554804386949</v>
      </c>
      <c r="M82" s="61" t="s">
        <v>3</v>
      </c>
      <c r="N82" s="61">
        <f>SUM(N79-N80)</f>
        <v>23475.257030298679</v>
      </c>
      <c r="O82" s="61" t="s">
        <v>3</v>
      </c>
      <c r="P82" s="61">
        <f>SUM(P79-P80)</f>
        <v>23982.344943367483</v>
      </c>
      <c r="Q82" s="61" t="s">
        <v>3</v>
      </c>
      <c r="R82" s="61">
        <f>SUM(R79-R80)</f>
        <v>24493.731759205482</v>
      </c>
      <c r="S82" s="61" t="s">
        <v>3</v>
      </c>
      <c r="T82" s="61">
        <f>SUM(T79-T80)</f>
        <v>25009.324370367427</v>
      </c>
    </row>
    <row r="83" spans="1:30" s="62" customFormat="1" x14ac:dyDescent="0.2">
      <c r="A83" s="11"/>
      <c r="B83" s="63"/>
      <c r="C83" s="9"/>
      <c r="D83" s="63"/>
      <c r="E83" s="9"/>
      <c r="F83" s="64"/>
      <c r="G83" s="16"/>
      <c r="H83" s="64"/>
      <c r="I83" s="16"/>
      <c r="J83" s="64"/>
      <c r="K83" s="16"/>
      <c r="L83" s="64"/>
      <c r="M83" s="16"/>
      <c r="N83" s="64"/>
      <c r="O83" s="16"/>
      <c r="P83" s="64"/>
      <c r="Q83" s="16"/>
      <c r="R83" s="64"/>
      <c r="S83" s="16"/>
      <c r="T83" s="64"/>
    </row>
    <row r="84" spans="1:30" s="60" customFormat="1" x14ac:dyDescent="0.2">
      <c r="A84" s="17" t="s">
        <v>67</v>
      </c>
      <c r="B84" s="61">
        <f>SUM(B85)</f>
        <v>0</v>
      </c>
      <c r="C84" s="19"/>
      <c r="D84" s="61">
        <f>SUM(D85)</f>
        <v>0</v>
      </c>
      <c r="E84" s="19"/>
      <c r="F84" s="61">
        <f>SUM(F85)</f>
        <v>0</v>
      </c>
      <c r="G84" s="19"/>
      <c r="H84" s="61">
        <v>0</v>
      </c>
      <c r="I84" s="19"/>
      <c r="J84" s="61">
        <v>0</v>
      </c>
      <c r="K84" s="19"/>
      <c r="L84" s="61">
        <v>0</v>
      </c>
      <c r="M84" s="19"/>
      <c r="N84" s="61">
        <v>0</v>
      </c>
      <c r="O84" s="19"/>
      <c r="P84" s="61">
        <v>0</v>
      </c>
      <c r="Q84" s="19"/>
      <c r="R84" s="61">
        <v>0</v>
      </c>
      <c r="S84" s="19"/>
      <c r="T84" s="61">
        <v>0</v>
      </c>
    </row>
    <row r="85" spans="1:30" s="60" customFormat="1" x14ac:dyDescent="0.2">
      <c r="A85" s="55" t="s">
        <v>68</v>
      </c>
      <c r="B85" s="56">
        <v>0</v>
      </c>
      <c r="C85" s="57"/>
      <c r="D85" s="56">
        <v>0</v>
      </c>
      <c r="E85" s="57"/>
      <c r="F85" s="56">
        <v>0</v>
      </c>
      <c r="G85" s="57"/>
      <c r="H85" s="56">
        <v>0</v>
      </c>
      <c r="I85" s="57"/>
      <c r="J85" s="56">
        <v>0</v>
      </c>
      <c r="K85" s="57"/>
      <c r="L85" s="56">
        <v>0</v>
      </c>
      <c r="M85" s="57"/>
      <c r="N85" s="56">
        <v>0</v>
      </c>
      <c r="O85" s="57"/>
      <c r="P85" s="56">
        <v>0</v>
      </c>
      <c r="Q85" s="57"/>
      <c r="R85" s="56">
        <v>0</v>
      </c>
      <c r="S85" s="57"/>
      <c r="T85" s="56">
        <v>0</v>
      </c>
    </row>
    <row r="86" spans="1:30" s="62" customFormat="1" x14ac:dyDescent="0.2">
      <c r="A86" s="55"/>
      <c r="B86" s="56"/>
      <c r="C86" s="57"/>
      <c r="D86" s="56"/>
      <c r="E86" s="57"/>
      <c r="F86" s="58"/>
      <c r="G86" s="59"/>
      <c r="H86" s="58"/>
      <c r="I86" s="59"/>
      <c r="J86" s="58"/>
      <c r="K86" s="59"/>
      <c r="L86" s="58"/>
      <c r="M86" s="59"/>
      <c r="N86" s="58"/>
      <c r="O86" s="59"/>
      <c r="P86" s="58"/>
      <c r="Q86" s="59"/>
      <c r="R86" s="58"/>
      <c r="S86" s="59"/>
      <c r="T86" s="58"/>
    </row>
    <row r="87" spans="1:30" x14ac:dyDescent="0.2">
      <c r="A87" s="17" t="s">
        <v>69</v>
      </c>
      <c r="B87" s="61">
        <f t="shared" ref="B87:P87" si="34">SUM(B82+B84)</f>
        <v>5796.7230690000015</v>
      </c>
      <c r="C87" s="19"/>
      <c r="D87" s="61">
        <f t="shared" si="34"/>
        <v>5560.3812057250088</v>
      </c>
      <c r="E87" s="19"/>
      <c r="F87" s="61">
        <f t="shared" si="34"/>
        <v>21471.191383423444</v>
      </c>
      <c r="G87" s="19"/>
      <c r="H87" s="61">
        <f t="shared" si="34"/>
        <v>21970.221093620527</v>
      </c>
      <c r="I87" s="19"/>
      <c r="J87" s="61">
        <f t="shared" si="34"/>
        <v>22474.318962952726</v>
      </c>
      <c r="K87" s="19"/>
      <c r="L87" s="61">
        <f t="shared" si="34"/>
        <v>22972.554804386949</v>
      </c>
      <c r="M87" s="19"/>
      <c r="N87" s="61">
        <f t="shared" si="34"/>
        <v>23475.257030298679</v>
      </c>
      <c r="O87" s="19"/>
      <c r="P87" s="61">
        <f t="shared" si="34"/>
        <v>23982.344943367483</v>
      </c>
      <c r="Q87" s="19"/>
      <c r="R87" s="61">
        <f t="shared" ref="R87" si="35">SUM(R82+R84)</f>
        <v>24493.731759205482</v>
      </c>
      <c r="S87" s="19"/>
      <c r="T87" s="61">
        <f t="shared" ref="T87" si="36">SUM(T82+T84)</f>
        <v>25009.324370367427</v>
      </c>
    </row>
    <row r="90" spans="1:30" x14ac:dyDescent="0.2">
      <c r="A90" s="65" t="s">
        <v>70</v>
      </c>
      <c r="B90" s="13">
        <f>B24</f>
        <v>49644.387442499996</v>
      </c>
      <c r="C90" s="13" t="s">
        <v>3</v>
      </c>
      <c r="D90" s="13">
        <f>D24</f>
        <v>50885.497128562492</v>
      </c>
      <c r="E90" s="13" t="s">
        <v>3</v>
      </c>
      <c r="F90" s="13">
        <f>F24</f>
        <v>52157.63455677656</v>
      </c>
      <c r="G90" s="13" t="s">
        <v>3</v>
      </c>
      <c r="H90" s="13">
        <f>H24</f>
        <v>53461.575420695983</v>
      </c>
      <c r="I90" s="13" t="s">
        <v>71</v>
      </c>
      <c r="J90" s="13">
        <f>J24</f>
        <v>54798.11480621338</v>
      </c>
      <c r="K90" s="13" t="s">
        <v>3</v>
      </c>
      <c r="L90" s="13">
        <f>L24</f>
        <v>56168.067676368708</v>
      </c>
      <c r="M90" s="13" t="s">
        <v>3</v>
      </c>
      <c r="N90" s="13">
        <f>N24</f>
        <v>57572.269368277928</v>
      </c>
      <c r="O90" s="13" t="s">
        <v>3</v>
      </c>
      <c r="P90" s="13">
        <f>P24</f>
        <v>59011.576102484876</v>
      </c>
      <c r="Q90" s="13" t="s">
        <v>3</v>
      </c>
      <c r="R90" s="13">
        <f>R24</f>
        <v>60486.865505046997</v>
      </c>
      <c r="S90" s="13" t="s">
        <v>3</v>
      </c>
      <c r="T90" s="13">
        <f>T24</f>
        <v>61999.037142673165</v>
      </c>
    </row>
    <row r="91" spans="1:30" x14ac:dyDescent="0.2">
      <c r="A91" s="65" t="s">
        <v>72</v>
      </c>
      <c r="B91" s="13">
        <f>SUM(B28)</f>
        <v>25560</v>
      </c>
      <c r="C91" s="13" t="s">
        <v>3</v>
      </c>
      <c r="D91" s="13">
        <f>SUM(D28)</f>
        <v>26100.05</v>
      </c>
      <c r="E91" s="13" t="s">
        <v>3</v>
      </c>
      <c r="F91" s="13">
        <f>SUM(F28)</f>
        <v>26293.258374999998</v>
      </c>
      <c r="G91" s="13" t="s">
        <v>3</v>
      </c>
      <c r="H91" s="13">
        <f>SUM(H28)</f>
        <v>26488.729487187502</v>
      </c>
      <c r="I91" s="13" t="s">
        <v>3</v>
      </c>
      <c r="J91" s="13">
        <f>SUM(J28)</f>
        <v>26686.502752367975</v>
      </c>
      <c r="K91" s="13" t="s">
        <v>3</v>
      </c>
      <c r="L91" s="13">
        <f>SUM(L28)</f>
        <v>26897.492771209101</v>
      </c>
      <c r="M91" s="13" t="s">
        <v>3</v>
      </c>
      <c r="N91" s="13">
        <f>SUM(N28)</f>
        <v>27111.351158427453</v>
      </c>
      <c r="O91" s="13" t="s">
        <v>3</v>
      </c>
      <c r="P91" s="13">
        <f>SUM(P28)</f>
        <v>27328.134062291792</v>
      </c>
      <c r="Q91" s="13" t="s">
        <v>3</v>
      </c>
      <c r="R91" s="13">
        <f>SUM(R28)</f>
        <v>27547.898946054549</v>
      </c>
      <c r="S91" s="13" t="s">
        <v>3</v>
      </c>
      <c r="T91" s="13">
        <f>SUM(T28)</f>
        <v>27770.704621472589</v>
      </c>
    </row>
    <row r="92" spans="1:30" x14ac:dyDescent="0.2">
      <c r="A92" s="65" t="s">
        <v>73</v>
      </c>
      <c r="B92" s="13">
        <f>-SUM(B61)</f>
        <v>0</v>
      </c>
      <c r="C92" s="13" t="s">
        <v>3</v>
      </c>
      <c r="D92" s="13">
        <f>-SUM(D61)</f>
        <v>0</v>
      </c>
      <c r="E92" s="13" t="s">
        <v>3</v>
      </c>
      <c r="F92" s="13">
        <f>-SUM(F61)</f>
        <v>0</v>
      </c>
      <c r="G92" s="13" t="s">
        <v>3</v>
      </c>
      <c r="H92" s="13">
        <f>-SUM(H61)</f>
        <v>0</v>
      </c>
      <c r="I92" s="13" t="s">
        <v>3</v>
      </c>
      <c r="J92" s="13">
        <f>-SUM(J61)</f>
        <v>0</v>
      </c>
      <c r="K92" s="13" t="s">
        <v>3</v>
      </c>
      <c r="L92" s="13">
        <f>-SUM(L61)</f>
        <v>0</v>
      </c>
      <c r="M92" s="13" t="s">
        <v>3</v>
      </c>
      <c r="N92" s="13">
        <f>-SUM(N61)</f>
        <v>0</v>
      </c>
      <c r="O92" s="13" t="s">
        <v>3</v>
      </c>
      <c r="P92" s="13">
        <f>-SUM(P61)</f>
        <v>0</v>
      </c>
      <c r="Q92" s="13" t="s">
        <v>3</v>
      </c>
      <c r="R92" s="13">
        <f>-SUM(R61)</f>
        <v>0</v>
      </c>
      <c r="S92" s="13" t="s">
        <v>3</v>
      </c>
      <c r="T92" s="13">
        <f>-SUM(T61)</f>
        <v>0</v>
      </c>
    </row>
    <row r="93" spans="1:30" x14ac:dyDescent="0.2">
      <c r="A93" s="65" t="s">
        <v>74</v>
      </c>
      <c r="B93" s="13">
        <v>0</v>
      </c>
      <c r="C93" s="13" t="s">
        <v>3</v>
      </c>
      <c r="D93" s="13">
        <v>0</v>
      </c>
      <c r="E93" s="13" t="s">
        <v>3</v>
      </c>
      <c r="F93" s="13">
        <v>0</v>
      </c>
      <c r="G93" s="13" t="s">
        <v>3</v>
      </c>
      <c r="H93" s="13">
        <v>0</v>
      </c>
      <c r="I93" s="13" t="s">
        <v>3</v>
      </c>
      <c r="J93" s="13">
        <v>0</v>
      </c>
      <c r="K93" s="13" t="s">
        <v>3</v>
      </c>
      <c r="L93" s="13">
        <v>0</v>
      </c>
      <c r="M93" s="13" t="s">
        <v>3</v>
      </c>
      <c r="N93" s="13">
        <v>0</v>
      </c>
      <c r="O93" s="13" t="s">
        <v>3</v>
      </c>
      <c r="P93" s="13">
        <v>0</v>
      </c>
      <c r="Q93" s="13" t="s">
        <v>3</v>
      </c>
      <c r="R93" s="13">
        <v>0</v>
      </c>
      <c r="S93" s="13" t="s">
        <v>3</v>
      </c>
      <c r="T93" s="13">
        <v>0</v>
      </c>
    </row>
    <row r="94" spans="1:30" x14ac:dyDescent="0.2">
      <c r="A94" s="65" t="s">
        <v>75</v>
      </c>
      <c r="B94" s="13">
        <f>SUM(B48)</f>
        <v>0</v>
      </c>
      <c r="C94" s="13" t="s">
        <v>3</v>
      </c>
      <c r="D94" s="13">
        <f>SUM(D48)</f>
        <v>0</v>
      </c>
      <c r="E94" s="13" t="s">
        <v>3</v>
      </c>
      <c r="F94" s="13">
        <f>SUM(F48)</f>
        <v>0</v>
      </c>
      <c r="G94" s="13" t="s">
        <v>3</v>
      </c>
      <c r="H94" s="13">
        <f>SUM(H48)</f>
        <v>0</v>
      </c>
      <c r="I94" s="13" t="s">
        <v>3</v>
      </c>
      <c r="J94" s="13">
        <f>SUM(J48)</f>
        <v>0</v>
      </c>
      <c r="K94" s="13" t="s">
        <v>3</v>
      </c>
      <c r="L94" s="13">
        <f>SUM(L48)</f>
        <v>0</v>
      </c>
      <c r="M94" s="13" t="s">
        <v>3</v>
      </c>
      <c r="N94" s="13">
        <f>SUM(N48)</f>
        <v>0</v>
      </c>
      <c r="O94" s="13" t="s">
        <v>3</v>
      </c>
      <c r="P94" s="13">
        <f>SUM(P48)</f>
        <v>0</v>
      </c>
      <c r="Q94" s="13" t="s">
        <v>3</v>
      </c>
      <c r="R94" s="13">
        <f>SUM(R48)</f>
        <v>0</v>
      </c>
      <c r="S94" s="13" t="s">
        <v>3</v>
      </c>
      <c r="T94" s="13">
        <f>SUM(T48)</f>
        <v>0</v>
      </c>
    </row>
    <row r="95" spans="1:30" x14ac:dyDescent="0.2">
      <c r="A95" s="65" t="s">
        <v>76</v>
      </c>
      <c r="B95" s="13">
        <f>-SUM(B80)</f>
        <v>0</v>
      </c>
      <c r="C95" s="13" t="s">
        <v>3</v>
      </c>
      <c r="D95" s="13">
        <f t="shared" ref="D95:T95" si="37">-SUM(D80)</f>
        <v>0</v>
      </c>
      <c r="E95" s="13" t="s">
        <v>3</v>
      </c>
      <c r="F95" s="13">
        <f t="shared" si="37"/>
        <v>0</v>
      </c>
      <c r="G95" s="13" t="s">
        <v>3</v>
      </c>
      <c r="H95" s="13">
        <f t="shared" si="37"/>
        <v>0</v>
      </c>
      <c r="I95" s="13" t="s">
        <v>3</v>
      </c>
      <c r="J95" s="13">
        <f t="shared" si="37"/>
        <v>0</v>
      </c>
      <c r="K95" s="13" t="s">
        <v>3</v>
      </c>
      <c r="L95" s="13">
        <f t="shared" si="37"/>
        <v>0</v>
      </c>
      <c r="M95" s="13" t="s">
        <v>3</v>
      </c>
      <c r="N95" s="13">
        <f t="shared" si="37"/>
        <v>0</v>
      </c>
      <c r="O95" s="13" t="s">
        <v>3</v>
      </c>
      <c r="P95" s="13">
        <f t="shared" si="37"/>
        <v>0</v>
      </c>
      <c r="Q95" s="13" t="s">
        <v>3</v>
      </c>
      <c r="R95" s="13">
        <f t="shared" si="37"/>
        <v>0</v>
      </c>
      <c r="S95" s="13" t="s">
        <v>3</v>
      </c>
      <c r="T95" s="13">
        <f t="shared" si="37"/>
        <v>0</v>
      </c>
    </row>
    <row r="96" spans="1:30" x14ac:dyDescent="0.2">
      <c r="A96" s="65" t="s">
        <v>77</v>
      </c>
      <c r="B96" s="13">
        <f>SUM(B89:B95)</f>
        <v>75204.387442499996</v>
      </c>
      <c r="C96" s="13" t="s">
        <v>3</v>
      </c>
      <c r="D96" s="13">
        <f>SUM(D89:D95)</f>
        <v>76985.547128562495</v>
      </c>
      <c r="E96" s="13" t="s">
        <v>3</v>
      </c>
      <c r="F96" s="13">
        <f>SUM(F89:F95)</f>
        <v>78450.892931776558</v>
      </c>
      <c r="G96" s="13" t="s">
        <v>3</v>
      </c>
      <c r="H96" s="13">
        <f>SUM(H89:H95)</f>
        <v>79950.304907883488</v>
      </c>
      <c r="I96" s="13" t="s">
        <v>3</v>
      </c>
      <c r="J96" s="13">
        <f>SUM(J89:J95)</f>
        <v>81484.617558581347</v>
      </c>
      <c r="K96" s="13" t="s">
        <v>3</v>
      </c>
      <c r="L96" s="13">
        <f>SUM(L89:L95)</f>
        <v>83065.560447577809</v>
      </c>
      <c r="M96" s="13" t="s">
        <v>3</v>
      </c>
      <c r="N96" s="13">
        <f>SUM(N89:N95)</f>
        <v>84683.620526705374</v>
      </c>
      <c r="O96" s="13" t="s">
        <v>3</v>
      </c>
      <c r="P96" s="13">
        <f>SUM(P89:P95)</f>
        <v>86339.710164776669</v>
      </c>
      <c r="Q96" s="13" t="s">
        <v>3</v>
      </c>
      <c r="R96" s="13">
        <f>SUM(R89:R95)</f>
        <v>88034.764451101539</v>
      </c>
      <c r="S96" s="13" t="s">
        <v>3</v>
      </c>
      <c r="T96" s="13">
        <f>SUM(T89:T95)</f>
        <v>89769.741764145758</v>
      </c>
    </row>
    <row r="97" spans="1:30" x14ac:dyDescent="0.2">
      <c r="A97" s="90" t="s">
        <v>99</v>
      </c>
      <c r="B97" s="13">
        <f>B70</f>
        <v>15040.8774885</v>
      </c>
      <c r="C97" s="13"/>
      <c r="D97" s="13">
        <f>D70</f>
        <v>15416.8994257125</v>
      </c>
      <c r="E97" s="13"/>
      <c r="F97" s="13">
        <f>F70</f>
        <v>15802.321911355311</v>
      </c>
      <c r="G97" s="13"/>
      <c r="H97" s="13">
        <f>H70</f>
        <v>16197.379959139194</v>
      </c>
      <c r="I97" s="13"/>
      <c r="J97" s="13">
        <f>J70</f>
        <v>16602.314458117675</v>
      </c>
      <c r="K97" s="13"/>
      <c r="L97" s="13">
        <f>L70</f>
        <v>17017.372319570615</v>
      </c>
      <c r="M97" s="13"/>
      <c r="N97" s="13">
        <f>N70</f>
        <v>17442.806627559879</v>
      </c>
      <c r="O97" s="13"/>
      <c r="P97" s="13">
        <f>P70</f>
        <v>17878.876793248877</v>
      </c>
      <c r="Q97" s="13"/>
      <c r="R97" s="13">
        <f>R70</f>
        <v>18325.8487130801</v>
      </c>
      <c r="S97" s="13"/>
      <c r="T97" s="13">
        <f>T70</f>
        <v>18783.994930907102</v>
      </c>
      <c r="U97" s="64"/>
      <c r="W97" s="94"/>
    </row>
    <row r="98" spans="1:30" x14ac:dyDescent="0.2">
      <c r="A98" s="65" t="s">
        <v>79</v>
      </c>
      <c r="B98" s="13">
        <f>SUM(B96+B97)</f>
        <v>90245.264930999998</v>
      </c>
      <c r="C98" s="13"/>
      <c r="D98" s="13">
        <f>SUM(D96:D97)</f>
        <v>92402.446554274997</v>
      </c>
      <c r="E98" s="13"/>
      <c r="F98" s="13">
        <f>SUM(F96:F97)</f>
        <v>94253.214843131864</v>
      </c>
      <c r="G98" s="13"/>
      <c r="H98" s="13">
        <f>SUM(H96:H97)</f>
        <v>96147.684867022675</v>
      </c>
      <c r="I98" s="13"/>
      <c r="J98" s="13">
        <f>SUM(J96:J97)</f>
        <v>98086.932016699022</v>
      </c>
      <c r="K98" s="13"/>
      <c r="L98" s="13">
        <f>SUM(L96:L97)</f>
        <v>100082.93276714842</v>
      </c>
      <c r="M98" s="13"/>
      <c r="N98" s="13">
        <f>SUM(N96:N97)</f>
        <v>102126.42715426526</v>
      </c>
      <c r="O98" s="13"/>
      <c r="P98" s="13">
        <f>SUM(P96:P97)</f>
        <v>104218.58695802555</v>
      </c>
      <c r="Q98" s="13"/>
      <c r="R98" s="13">
        <f>SUM(R96:R97)</f>
        <v>106360.61316418165</v>
      </c>
      <c r="S98" s="13"/>
      <c r="T98" s="13">
        <f>SUM(T96:T97)</f>
        <v>108553.73669505285</v>
      </c>
    </row>
    <row r="99" spans="1:30" x14ac:dyDescent="0.2">
      <c r="A99" s="90" t="s">
        <v>101</v>
      </c>
      <c r="B99" s="13">
        <f>B98*0.06</f>
        <v>5414.7158958599994</v>
      </c>
      <c r="C99" s="13"/>
      <c r="D99" s="13">
        <f t="shared" ref="D99:T99" si="38">D98*0.06</f>
        <v>5544.1467932564992</v>
      </c>
      <c r="E99" s="13"/>
      <c r="F99" s="13">
        <f t="shared" si="38"/>
        <v>5655.1928905879113</v>
      </c>
      <c r="G99" s="13"/>
      <c r="H99" s="13">
        <f t="shared" si="38"/>
        <v>5768.8610920213605</v>
      </c>
      <c r="I99" s="13"/>
      <c r="J99" s="13">
        <f t="shared" si="38"/>
        <v>5885.2159210019408</v>
      </c>
      <c r="K99" s="13"/>
      <c r="L99" s="13">
        <f t="shared" si="38"/>
        <v>6004.9759660289046</v>
      </c>
      <c r="M99" s="13"/>
      <c r="N99" s="13">
        <f t="shared" si="38"/>
        <v>6127.5856292559156</v>
      </c>
      <c r="O99" s="13"/>
      <c r="P99" s="13">
        <f t="shared" si="38"/>
        <v>6253.1152174815334</v>
      </c>
      <c r="Q99" s="13"/>
      <c r="R99" s="13">
        <f t="shared" si="38"/>
        <v>6381.6367898508988</v>
      </c>
      <c r="S99" s="13"/>
      <c r="T99" s="13">
        <f t="shared" si="38"/>
        <v>6513.2242017031713</v>
      </c>
    </row>
    <row r="100" spans="1:30" x14ac:dyDescent="0.2">
      <c r="A100" s="90" t="s">
        <v>102</v>
      </c>
      <c r="B100" s="13">
        <f>(B99+B98)*0.21</f>
        <v>20088.5959736406</v>
      </c>
      <c r="C100" s="13"/>
      <c r="D100" s="13">
        <f t="shared" ref="D100:T100" si="39">(D99+D98)*0.21</f>
        <v>20568.784602981614</v>
      </c>
      <c r="E100" s="13"/>
      <c r="F100" s="13">
        <f t="shared" si="39"/>
        <v>20980.765624081152</v>
      </c>
      <c r="G100" s="13"/>
      <c r="H100" s="13">
        <f t="shared" si="39"/>
        <v>21402.474651399247</v>
      </c>
      <c r="I100" s="13"/>
      <c r="J100" s="13">
        <f t="shared" si="39"/>
        <v>21834.151066917202</v>
      </c>
      <c r="K100" s="13"/>
      <c r="L100" s="13">
        <f t="shared" si="39"/>
        <v>22278.460833967238</v>
      </c>
      <c r="M100" s="13"/>
      <c r="N100" s="13">
        <f t="shared" si="39"/>
        <v>22733.342684539446</v>
      </c>
      <c r="O100" s="13"/>
      <c r="P100" s="13">
        <f t="shared" si="39"/>
        <v>23199.057456856488</v>
      </c>
      <c r="Q100" s="13"/>
      <c r="R100" s="13">
        <f t="shared" si="39"/>
        <v>23675.872490346836</v>
      </c>
      <c r="S100" s="13"/>
      <c r="T100" s="13">
        <f t="shared" si="39"/>
        <v>24164.061788318762</v>
      </c>
      <c r="U100" s="64"/>
      <c r="W100" s="94"/>
    </row>
    <row r="101" spans="1:30" x14ac:dyDescent="0.2">
      <c r="A101" s="90" t="s">
        <v>103</v>
      </c>
      <c r="B101" s="13">
        <f>B100+B99+B98</f>
        <v>115748.5768005006</v>
      </c>
      <c r="C101" s="13"/>
      <c r="D101" s="13">
        <f t="shared" ref="D101:T101" si="40">D100+D99+D98</f>
        <v>118515.37795051311</v>
      </c>
      <c r="E101" s="13"/>
      <c r="F101" s="13">
        <f t="shared" si="40"/>
        <v>120889.17335780093</v>
      </c>
      <c r="G101" s="13"/>
      <c r="H101" s="13">
        <f t="shared" si="40"/>
        <v>123319.02061044329</v>
      </c>
      <c r="I101" s="13"/>
      <c r="J101" s="13">
        <f t="shared" si="40"/>
        <v>125806.29900461817</v>
      </c>
      <c r="K101" s="13"/>
      <c r="L101" s="13">
        <f t="shared" si="40"/>
        <v>128366.36956714456</v>
      </c>
      <c r="M101" s="13"/>
      <c r="N101" s="13">
        <f t="shared" si="40"/>
        <v>130987.35546806062</v>
      </c>
      <c r="O101" s="13"/>
      <c r="P101" s="13">
        <f t="shared" si="40"/>
        <v>133670.75963236357</v>
      </c>
      <c r="Q101" s="13"/>
      <c r="R101" s="13">
        <f t="shared" si="40"/>
        <v>136418.12244437938</v>
      </c>
      <c r="S101" s="13"/>
      <c r="T101" s="13">
        <f t="shared" si="40"/>
        <v>139231.02268507477</v>
      </c>
    </row>
    <row r="102" spans="1:30" x14ac:dyDescent="0.2">
      <c r="A102" s="90"/>
      <c r="B102" s="13"/>
      <c r="C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1:30" x14ac:dyDescent="0.2">
      <c r="B103" s="13"/>
      <c r="C103" s="14" t="s">
        <v>3</v>
      </c>
      <c r="E103" s="14" t="s">
        <v>3</v>
      </c>
      <c r="G103" s="16" t="s">
        <v>3</v>
      </c>
      <c r="I103" s="16" t="s">
        <v>3</v>
      </c>
      <c r="K103" s="16" t="s">
        <v>3</v>
      </c>
      <c r="M103" s="16" t="s">
        <v>3</v>
      </c>
      <c r="O103" s="16" t="s">
        <v>3</v>
      </c>
      <c r="Q103" s="16" t="s">
        <v>3</v>
      </c>
      <c r="S103" s="16" t="s">
        <v>3</v>
      </c>
    </row>
    <row r="104" spans="1:30" x14ac:dyDescent="0.2">
      <c r="A104" s="65" t="s">
        <v>73</v>
      </c>
      <c r="B104" s="13">
        <f>SUM(B6)</f>
        <v>96041.987999999998</v>
      </c>
      <c r="C104" s="13" t="s">
        <v>3</v>
      </c>
      <c r="D104" s="13">
        <f>SUM(D6)</f>
        <v>97962.82776</v>
      </c>
      <c r="E104" s="13" t="s">
        <v>3</v>
      </c>
      <c r="F104" s="13">
        <f>SUM(F6)</f>
        <v>99922.084315200002</v>
      </c>
      <c r="G104" s="13" t="s">
        <v>3</v>
      </c>
      <c r="H104" s="13">
        <f>SUM(H6)</f>
        <v>101920.52600150401</v>
      </c>
      <c r="I104" s="13" t="s">
        <v>3</v>
      </c>
      <c r="J104" s="13">
        <f>SUM(J6)</f>
        <v>103958.93652153408</v>
      </c>
      <c r="K104" s="13" t="s">
        <v>3</v>
      </c>
      <c r="L104" s="13">
        <f>SUM(L6)</f>
        <v>106038.11525196476</v>
      </c>
      <c r="M104" s="13" t="s">
        <v>3</v>
      </c>
      <c r="N104" s="13">
        <f>SUM(N6)</f>
        <v>108158.87755700406</v>
      </c>
      <c r="O104" s="13" t="s">
        <v>3</v>
      </c>
      <c r="P104" s="13">
        <f>SUM(P6)</f>
        <v>110322.05510814415</v>
      </c>
      <c r="Q104" s="13" t="s">
        <v>3</v>
      </c>
      <c r="R104" s="13">
        <f>SUM(R6)</f>
        <v>112528.49621030703</v>
      </c>
      <c r="S104" s="13" t="s">
        <v>3</v>
      </c>
      <c r="T104" s="13">
        <f>SUM(T6)</f>
        <v>114779.06613451318</v>
      </c>
    </row>
    <row r="105" spans="1:30" x14ac:dyDescent="0.2">
      <c r="A105" s="65" t="s">
        <v>80</v>
      </c>
      <c r="B105" s="13">
        <f>SUM(B104)</f>
        <v>96041.987999999998</v>
      </c>
      <c r="C105" s="13" t="s">
        <v>3</v>
      </c>
      <c r="D105" s="13">
        <f t="shared" ref="D105:T105" si="41">SUM(D104)</f>
        <v>97962.82776</v>
      </c>
      <c r="E105" s="13" t="s">
        <v>3</v>
      </c>
      <c r="F105" s="13">
        <f t="shared" si="41"/>
        <v>99922.084315200002</v>
      </c>
      <c r="G105" s="13" t="s">
        <v>3</v>
      </c>
      <c r="H105" s="13">
        <f t="shared" si="41"/>
        <v>101920.52600150401</v>
      </c>
      <c r="I105" s="13" t="s">
        <v>3</v>
      </c>
      <c r="J105" s="13">
        <f t="shared" si="41"/>
        <v>103958.93652153408</v>
      </c>
      <c r="K105" s="13" t="s">
        <v>3</v>
      </c>
      <c r="L105" s="13">
        <f t="shared" si="41"/>
        <v>106038.11525196476</v>
      </c>
      <c r="M105" s="13" t="s">
        <v>3</v>
      </c>
      <c r="N105" s="13">
        <f t="shared" si="41"/>
        <v>108158.87755700406</v>
      </c>
      <c r="O105" s="13" t="s">
        <v>3</v>
      </c>
      <c r="P105" s="13">
        <f t="shared" si="41"/>
        <v>110322.05510814415</v>
      </c>
      <c r="Q105" s="13" t="s">
        <v>3</v>
      </c>
      <c r="R105" s="13">
        <f t="shared" si="41"/>
        <v>112528.49621030703</v>
      </c>
      <c r="S105" s="13" t="s">
        <v>3</v>
      </c>
      <c r="T105" s="13">
        <f t="shared" si="41"/>
        <v>114779.06613451318</v>
      </c>
    </row>
    <row r="106" spans="1:30" s="75" customFormat="1" x14ac:dyDescent="0.2">
      <c r="A106" s="65" t="s">
        <v>3</v>
      </c>
      <c r="B106" s="13" t="s">
        <v>3</v>
      </c>
      <c r="C106" s="14" t="s">
        <v>3</v>
      </c>
      <c r="D106" s="13"/>
      <c r="E106" s="14" t="s">
        <v>3</v>
      </c>
      <c r="F106" s="15"/>
      <c r="G106" s="16" t="s">
        <v>3</v>
      </c>
      <c r="H106" s="15"/>
      <c r="I106" s="16" t="s">
        <v>3</v>
      </c>
      <c r="J106" s="15"/>
      <c r="K106" s="16" t="s">
        <v>3</v>
      </c>
      <c r="L106" s="15"/>
      <c r="M106" s="16" t="s">
        <v>3</v>
      </c>
      <c r="N106" s="15"/>
      <c r="O106" s="16" t="s">
        <v>3</v>
      </c>
      <c r="P106" s="15"/>
      <c r="Q106" s="16" t="s">
        <v>3</v>
      </c>
      <c r="R106" s="15"/>
      <c r="S106" s="16" t="s">
        <v>3</v>
      </c>
      <c r="T106" s="15"/>
      <c r="V106" s="76"/>
      <c r="X106" s="76"/>
      <c r="Z106" s="76"/>
      <c r="AB106" s="76"/>
      <c r="AD106" s="76"/>
    </row>
    <row r="107" spans="1:30" s="75" customFormat="1" x14ac:dyDescent="0.2">
      <c r="A107" s="73" t="s">
        <v>81</v>
      </c>
      <c r="B107" s="74">
        <f>-SUM(B101-B105)</f>
        <v>-19706.588800500598</v>
      </c>
      <c r="C107" s="74"/>
      <c r="D107" s="74">
        <f t="shared" ref="D107:T107" si="42">-SUM(D101-D105)</f>
        <v>-20552.55019051311</v>
      </c>
      <c r="E107" s="74"/>
      <c r="F107" s="74">
        <f t="shared" si="42"/>
        <v>-20967.089042600928</v>
      </c>
      <c r="G107" s="74"/>
      <c r="H107" s="74">
        <f t="shared" si="42"/>
        <v>-21398.494608939276</v>
      </c>
      <c r="I107" s="74"/>
      <c r="J107" s="74">
        <f t="shared" si="42"/>
        <v>-21847.362483084085</v>
      </c>
      <c r="K107" s="74"/>
      <c r="L107" s="74">
        <f t="shared" si="42"/>
        <v>-22328.254315179802</v>
      </c>
      <c r="M107" s="74"/>
      <c r="N107" s="74">
        <f t="shared" si="42"/>
        <v>-22828.477911056558</v>
      </c>
      <c r="O107" s="74"/>
      <c r="P107" s="74">
        <f t="shared" si="42"/>
        <v>-23348.704524219414</v>
      </c>
      <c r="Q107" s="74"/>
      <c r="R107" s="74">
        <f t="shared" si="42"/>
        <v>-23889.626234072348</v>
      </c>
      <c r="S107" s="74"/>
      <c r="T107" s="74">
        <f t="shared" si="42"/>
        <v>-24451.95655056159</v>
      </c>
      <c r="V107" s="76"/>
      <c r="X107" s="76"/>
      <c r="Z107" s="76"/>
      <c r="AB107" s="76"/>
      <c r="AD107" s="76"/>
    </row>
    <row r="108" spans="1:30" x14ac:dyDescent="0.2">
      <c r="A108" s="73" t="s">
        <v>82</v>
      </c>
      <c r="B108" s="77">
        <f>SUM(B105/B101)</f>
        <v>0.82974659952436347</v>
      </c>
      <c r="C108" s="77"/>
      <c r="D108" s="77">
        <f t="shared" ref="D108:T108" si="43">SUM(D105/D98)</f>
        <v>1.0601756924526773</v>
      </c>
      <c r="E108" s="77"/>
      <c r="F108" s="77">
        <f t="shared" si="43"/>
        <v>1.0601451046683446</v>
      </c>
      <c r="G108" s="77"/>
      <c r="H108" s="77">
        <f t="shared" si="43"/>
        <v>1.060041395094073</v>
      </c>
      <c r="I108" s="77"/>
      <c r="J108" s="77">
        <f t="shared" si="43"/>
        <v>1.059865309110039</v>
      </c>
      <c r="K108" s="77"/>
      <c r="L108" s="77">
        <f t="shared" si="43"/>
        <v>1.0595024777968045</v>
      </c>
      <c r="M108" s="77"/>
      <c r="N108" s="77">
        <f t="shared" si="43"/>
        <v>1.059068456332332</v>
      </c>
      <c r="O108" s="77"/>
      <c r="P108" s="77">
        <f t="shared" si="43"/>
        <v>1.05856410385392</v>
      </c>
      <c r="Q108" s="77"/>
      <c r="R108" s="77">
        <f t="shared" si="43"/>
        <v>1.0579902922955553</v>
      </c>
      <c r="S108" s="77"/>
      <c r="T108" s="77">
        <f t="shared" si="43"/>
        <v>1.0573479055534349</v>
      </c>
    </row>
    <row r="109" spans="1:30" x14ac:dyDescent="0.2">
      <c r="B109" s="13" t="s">
        <v>3</v>
      </c>
      <c r="E109" s="14" t="s">
        <v>3</v>
      </c>
      <c r="G109" s="16" t="s">
        <v>3</v>
      </c>
      <c r="I109" s="16" t="s">
        <v>3</v>
      </c>
      <c r="K109" s="16" t="s">
        <v>3</v>
      </c>
      <c r="M109" s="16" t="s">
        <v>3</v>
      </c>
      <c r="S109" s="16" t="s">
        <v>3</v>
      </c>
    </row>
    <row r="110" spans="1:30" x14ac:dyDescent="0.2">
      <c r="A110" s="90" t="s">
        <v>104</v>
      </c>
      <c r="B110" s="13">
        <f>-SUM(B107)</f>
        <v>19706.588800500598</v>
      </c>
      <c r="C110" s="13" t="s">
        <v>3</v>
      </c>
      <c r="D110" s="13">
        <f t="shared" ref="D110:T110" si="44">-SUM(D107)</f>
        <v>20552.55019051311</v>
      </c>
      <c r="E110" s="13" t="s">
        <v>3</v>
      </c>
      <c r="F110" s="13">
        <f t="shared" si="44"/>
        <v>20967.089042600928</v>
      </c>
      <c r="G110" s="13" t="s">
        <v>3</v>
      </c>
      <c r="H110" s="13">
        <f t="shared" si="44"/>
        <v>21398.494608939276</v>
      </c>
      <c r="I110" s="13" t="s">
        <v>3</v>
      </c>
      <c r="J110" s="13">
        <f t="shared" si="44"/>
        <v>21847.362483084085</v>
      </c>
      <c r="K110" s="13" t="s">
        <v>3</v>
      </c>
      <c r="L110" s="13">
        <f t="shared" si="44"/>
        <v>22328.254315179802</v>
      </c>
      <c r="M110" s="13" t="s">
        <v>3</v>
      </c>
      <c r="N110" s="13">
        <f t="shared" si="44"/>
        <v>22828.477911056558</v>
      </c>
      <c r="O110" s="13" t="s">
        <v>3</v>
      </c>
      <c r="P110" s="13">
        <f t="shared" si="44"/>
        <v>23348.704524219414</v>
      </c>
      <c r="Q110" s="13" t="s">
        <v>3</v>
      </c>
      <c r="R110" s="13">
        <f t="shared" si="44"/>
        <v>23889.626234072348</v>
      </c>
      <c r="S110" s="13" t="s">
        <v>3</v>
      </c>
      <c r="T110" s="13">
        <f t="shared" si="44"/>
        <v>24451.95655056159</v>
      </c>
    </row>
    <row r="111" spans="1:30" x14ac:dyDescent="0.2">
      <c r="B111" s="78" t="s">
        <v>3</v>
      </c>
      <c r="I111" s="16" t="s">
        <v>3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14"/>
  <sheetViews>
    <sheetView workbookViewId="0">
      <selection activeCell="E13" sqref="E13"/>
    </sheetView>
  </sheetViews>
  <sheetFormatPr baseColWidth="10" defaultRowHeight="12.75" x14ac:dyDescent="0.2"/>
  <cols>
    <col min="1" max="1" width="57.140625" customWidth="1"/>
    <col min="2" max="2" width="32.85546875" customWidth="1"/>
    <col min="3" max="3" width="17.28515625" customWidth="1"/>
  </cols>
  <sheetData>
    <row r="1" spans="1:3" x14ac:dyDescent="0.2">
      <c r="A1" s="107" t="s">
        <v>120</v>
      </c>
      <c r="B1" s="108"/>
    </row>
    <row r="2" spans="1:3" x14ac:dyDescent="0.2">
      <c r="A2" s="103" t="s">
        <v>124</v>
      </c>
      <c r="B2" s="103" t="s">
        <v>125</v>
      </c>
      <c r="C2" s="104"/>
    </row>
    <row r="3" spans="1:3" x14ac:dyDescent="0.2">
      <c r="A3" t="s">
        <v>121</v>
      </c>
      <c r="B3" s="102">
        <v>8.65</v>
      </c>
    </row>
    <row r="4" spans="1:3" x14ac:dyDescent="0.2">
      <c r="A4" t="s">
        <v>116</v>
      </c>
      <c r="B4">
        <v>856.26</v>
      </c>
    </row>
    <row r="5" spans="1:3" x14ac:dyDescent="0.2">
      <c r="A5" t="s">
        <v>117</v>
      </c>
      <c r="B5" s="102">
        <f>B3*B4</f>
        <v>7406.6490000000003</v>
      </c>
    </row>
    <row r="6" spans="1:3" x14ac:dyDescent="0.2">
      <c r="A6" t="s">
        <v>118</v>
      </c>
      <c r="B6" s="102">
        <f>B5*12</f>
        <v>88879.788</v>
      </c>
    </row>
    <row r="7" spans="1:3" x14ac:dyDescent="0.2">
      <c r="B7" s="102"/>
    </row>
    <row r="9" spans="1:3" x14ac:dyDescent="0.2">
      <c r="A9" s="107" t="s">
        <v>119</v>
      </c>
      <c r="B9" s="108"/>
    </row>
    <row r="10" spans="1:3" x14ac:dyDescent="0.2">
      <c r="A10" s="103" t="s">
        <v>124</v>
      </c>
      <c r="B10" s="103" t="s">
        <v>125</v>
      </c>
    </row>
    <row r="11" spans="1:3" x14ac:dyDescent="0.2">
      <c r="A11" t="s">
        <v>121</v>
      </c>
      <c r="B11" s="102">
        <v>3.46</v>
      </c>
    </row>
    <row r="12" spans="1:3" x14ac:dyDescent="0.2">
      <c r="A12" t="s">
        <v>122</v>
      </c>
      <c r="B12">
        <f>11.5*15</f>
        <v>172.5</v>
      </c>
    </row>
    <row r="13" spans="1:3" x14ac:dyDescent="0.2">
      <c r="A13" t="s">
        <v>117</v>
      </c>
      <c r="B13" s="102">
        <f>B11*B12</f>
        <v>596.85</v>
      </c>
    </row>
    <row r="14" spans="1:3" x14ac:dyDescent="0.2">
      <c r="A14" t="s">
        <v>118</v>
      </c>
      <c r="B14" s="102">
        <f>B13*12</f>
        <v>7162.2000000000007</v>
      </c>
    </row>
  </sheetData>
  <mergeCells count="2">
    <mergeCell ref="A1:B1"/>
    <mergeCell ref="A9:B9"/>
  </mergeCells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8"/>
  <sheetViews>
    <sheetView topLeftCell="F1" zoomScale="115" zoomScaleNormal="115" workbookViewId="0">
      <selection activeCell="L8" sqref="L8"/>
    </sheetView>
  </sheetViews>
  <sheetFormatPr baseColWidth="10" defaultRowHeight="12.75" x14ac:dyDescent="0.2"/>
  <cols>
    <col min="1" max="1" width="17.42578125" customWidth="1"/>
    <col min="2" max="3" width="14.85546875" customWidth="1"/>
    <col min="4" max="7" width="14.28515625" customWidth="1"/>
    <col min="8" max="9" width="15.140625" customWidth="1"/>
    <col min="10" max="11" width="12.5703125" customWidth="1"/>
    <col min="12" max="12" width="15.140625" customWidth="1"/>
    <col min="13" max="13" width="21.28515625" customWidth="1"/>
    <col min="14" max="15" width="12.5703125" customWidth="1"/>
  </cols>
  <sheetData>
    <row r="1" spans="1:17" x14ac:dyDescent="0.2">
      <c r="A1" s="79"/>
      <c r="B1" s="109" t="s">
        <v>109</v>
      </c>
      <c r="C1" s="110"/>
      <c r="D1" s="110"/>
      <c r="E1" s="110"/>
      <c r="F1" s="111"/>
      <c r="G1" s="95"/>
      <c r="H1" s="113" t="s">
        <v>110</v>
      </c>
      <c r="I1" s="114"/>
      <c r="J1" s="114"/>
      <c r="K1" s="114"/>
      <c r="L1" s="114"/>
      <c r="M1" s="114"/>
      <c r="N1" s="112" t="s">
        <v>95</v>
      </c>
      <c r="O1" s="112"/>
      <c r="P1" s="112"/>
      <c r="Q1" s="112"/>
    </row>
    <row r="2" spans="1:17" x14ac:dyDescent="0.2">
      <c r="A2" s="79"/>
      <c r="B2" s="85" t="s">
        <v>93</v>
      </c>
      <c r="C2" s="85" t="s">
        <v>96</v>
      </c>
      <c r="D2" s="85" t="s">
        <v>94</v>
      </c>
      <c r="E2" s="85" t="s">
        <v>96</v>
      </c>
      <c r="F2" s="101" t="s">
        <v>111</v>
      </c>
      <c r="G2" s="85" t="s">
        <v>113</v>
      </c>
      <c r="H2" s="98" t="s">
        <v>93</v>
      </c>
      <c r="I2" s="98" t="s">
        <v>96</v>
      </c>
      <c r="J2" s="98" t="s">
        <v>94</v>
      </c>
      <c r="K2" s="98" t="s">
        <v>96</v>
      </c>
      <c r="L2" s="98" t="s">
        <v>111</v>
      </c>
      <c r="M2" s="98" t="s">
        <v>112</v>
      </c>
      <c r="N2" s="86" t="s">
        <v>93</v>
      </c>
      <c r="O2" s="86" t="s">
        <v>96</v>
      </c>
      <c r="P2" s="86" t="s">
        <v>94</v>
      </c>
      <c r="Q2" s="86" t="s">
        <v>96</v>
      </c>
    </row>
    <row r="3" spans="1:17" ht="15" x14ac:dyDescent="0.25">
      <c r="A3" s="87" t="s">
        <v>91</v>
      </c>
      <c r="B3" s="83">
        <v>60208.991999999998</v>
      </c>
      <c r="C3" s="83">
        <f>B3/2</f>
        <v>30104.495999999999</v>
      </c>
      <c r="D3" s="84">
        <v>1519</v>
      </c>
      <c r="E3" s="84">
        <f>D3/2</f>
        <v>759.5</v>
      </c>
      <c r="F3" s="83">
        <f>B3/D3</f>
        <v>39.637256089532585</v>
      </c>
      <c r="G3" s="83">
        <f>F3*880</f>
        <v>34880.785358788671</v>
      </c>
      <c r="H3" s="99">
        <v>88402.32</v>
      </c>
      <c r="I3" s="99">
        <f>H3/2</f>
        <v>44201.16</v>
      </c>
      <c r="J3" s="100">
        <v>1519</v>
      </c>
      <c r="K3" s="100">
        <f>J3/2</f>
        <v>759.5</v>
      </c>
      <c r="L3" s="99">
        <f>H3/J3</f>
        <v>58.197709019091512</v>
      </c>
      <c r="M3" s="99">
        <f>L3*880</f>
        <v>51213.983936800534</v>
      </c>
      <c r="N3" s="80">
        <v>60000</v>
      </c>
      <c r="O3" s="80">
        <f>N3/2</f>
        <v>30000</v>
      </c>
      <c r="P3" s="81">
        <v>1760</v>
      </c>
      <c r="Q3" s="81">
        <f>P3/2</f>
        <v>880</v>
      </c>
    </row>
    <row r="4" spans="1:17" ht="15" x14ac:dyDescent="0.25">
      <c r="A4" s="87" t="s">
        <v>92</v>
      </c>
      <c r="B4" s="83">
        <v>30657.200000000001</v>
      </c>
      <c r="C4" s="83">
        <f>B4/2</f>
        <v>15328.6</v>
      </c>
      <c r="D4" s="84">
        <v>1519</v>
      </c>
      <c r="E4" s="84">
        <f>D4/2</f>
        <v>759.5</v>
      </c>
      <c r="F4" s="83">
        <f>B4/D4</f>
        <v>20.182488479262673</v>
      </c>
      <c r="G4" s="83">
        <f t="shared" ref="G4" si="0">F4*880</f>
        <v>17760.589861751152</v>
      </c>
      <c r="H4" s="99">
        <v>30657.200000000001</v>
      </c>
      <c r="I4" s="99">
        <f>H4/2</f>
        <v>15328.6</v>
      </c>
      <c r="J4" s="100">
        <v>1519</v>
      </c>
      <c r="K4" s="100">
        <f>J4/2</f>
        <v>759.5</v>
      </c>
      <c r="L4" s="99">
        <f>H4/J4</f>
        <v>20.182488479262673</v>
      </c>
      <c r="M4" s="99">
        <f>L4*880</f>
        <v>17760.589861751152</v>
      </c>
      <c r="N4" s="82">
        <v>25133.39</v>
      </c>
      <c r="O4" s="80">
        <f>N4/2</f>
        <v>12566.695</v>
      </c>
      <c r="P4" s="81">
        <v>1760</v>
      </c>
      <c r="Q4" s="81">
        <f>P4/2</f>
        <v>880</v>
      </c>
    </row>
    <row r="5" spans="1:17" x14ac:dyDescent="0.2">
      <c r="A5" s="91" t="s">
        <v>98</v>
      </c>
      <c r="B5" s="92">
        <f t="shared" ref="B5:D5" si="1">SUM(B3:B4)</f>
        <v>90866.191999999995</v>
      </c>
      <c r="C5" s="92">
        <f t="shared" si="1"/>
        <v>45433.095999999998</v>
      </c>
      <c r="D5" s="93">
        <f t="shared" si="1"/>
        <v>3038</v>
      </c>
      <c r="E5" s="92">
        <f>SUM(E3:E4)</f>
        <v>1519</v>
      </c>
      <c r="F5" s="92">
        <f>B5/D5</f>
        <v>29.909872284397629</v>
      </c>
      <c r="G5" s="92">
        <f>G3+G4</f>
        <v>52641.37522053982</v>
      </c>
      <c r="H5" s="92">
        <f t="shared" ref="H5:K5" si="2">SUM(H3:H4)</f>
        <v>119059.52</v>
      </c>
      <c r="I5" s="92">
        <f t="shared" si="2"/>
        <v>59529.760000000002</v>
      </c>
      <c r="J5" s="93">
        <f t="shared" si="2"/>
        <v>3038</v>
      </c>
      <c r="K5" s="93">
        <f t="shared" si="2"/>
        <v>1519</v>
      </c>
      <c r="L5" s="92">
        <f>SUM(L3:L4)</f>
        <v>78.380197498354192</v>
      </c>
      <c r="M5" s="92">
        <f>M3+M4</f>
        <v>68974.57379855169</v>
      </c>
      <c r="N5" s="92">
        <f t="shared" ref="N5:Q5" si="3">SUM(N3:N4)</f>
        <v>85133.39</v>
      </c>
      <c r="O5" s="92">
        <f t="shared" si="3"/>
        <v>42566.695</v>
      </c>
      <c r="P5" s="93">
        <f t="shared" si="3"/>
        <v>3520</v>
      </c>
      <c r="Q5" s="93">
        <f t="shared" si="3"/>
        <v>1760</v>
      </c>
    </row>
    <row r="6" spans="1:17" x14ac:dyDescent="0.2">
      <c r="L6" s="96"/>
      <c r="M6" s="96"/>
    </row>
    <row r="7" spans="1:17" x14ac:dyDescent="0.2">
      <c r="E7" s="96"/>
      <c r="F7" s="96"/>
    </row>
    <row r="10" spans="1:17" x14ac:dyDescent="0.2">
      <c r="B10" s="112" t="s">
        <v>107</v>
      </c>
      <c r="C10" s="112"/>
      <c r="D10" s="112"/>
      <c r="E10" s="112"/>
      <c r="F10" s="112"/>
    </row>
    <row r="11" spans="1:17" x14ac:dyDescent="0.2">
      <c r="A11" s="79"/>
      <c r="B11" s="86" t="s">
        <v>93</v>
      </c>
      <c r="C11" s="86" t="s">
        <v>96</v>
      </c>
      <c r="D11" s="86" t="s">
        <v>94</v>
      </c>
      <c r="E11" s="86"/>
      <c r="F11" s="86" t="s">
        <v>96</v>
      </c>
    </row>
    <row r="12" spans="1:17" ht="15" x14ac:dyDescent="0.25">
      <c r="A12" s="87" t="s">
        <v>108</v>
      </c>
      <c r="B12" s="80">
        <v>50000</v>
      </c>
      <c r="C12" s="80">
        <f>B12/2</f>
        <v>25000</v>
      </c>
      <c r="D12" s="81">
        <v>1760</v>
      </c>
      <c r="E12" s="81"/>
      <c r="F12" s="81">
        <f>D12/2</f>
        <v>880</v>
      </c>
    </row>
    <row r="13" spans="1:17" ht="15" x14ac:dyDescent="0.25">
      <c r="A13" s="87" t="s">
        <v>92</v>
      </c>
      <c r="B13" s="82">
        <v>25133.39</v>
      </c>
      <c r="C13" s="80">
        <f>B13/2</f>
        <v>12566.695</v>
      </c>
      <c r="D13" s="81">
        <v>1760</v>
      </c>
      <c r="E13" s="81"/>
      <c r="F13" s="81">
        <f>D13/2</f>
        <v>880</v>
      </c>
    </row>
    <row r="14" spans="1:17" x14ac:dyDescent="0.2">
      <c r="A14" s="91" t="s">
        <v>98</v>
      </c>
      <c r="B14" s="92">
        <f>SUM(B12:B13)</f>
        <v>75133.39</v>
      </c>
      <c r="C14" s="92">
        <f t="shared" ref="C14:F14" si="4">SUM(C12:C13)</f>
        <v>37566.695</v>
      </c>
      <c r="D14" s="93">
        <f t="shared" si="4"/>
        <v>3520</v>
      </c>
      <c r="E14" s="93"/>
      <c r="F14" s="93">
        <f t="shared" si="4"/>
        <v>1760</v>
      </c>
    </row>
    <row r="18" spans="1:2" ht="25.5" x14ac:dyDescent="0.2">
      <c r="A18" s="89" t="s">
        <v>97</v>
      </c>
      <c r="B18" s="88">
        <v>0.32150000000000001</v>
      </c>
    </row>
  </sheetData>
  <mergeCells count="4">
    <mergeCell ref="B1:F1"/>
    <mergeCell ref="B10:F10"/>
    <mergeCell ref="N1:Q1"/>
    <mergeCell ref="H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Ajuntament mitjans propis</vt:lpstr>
      <vt:lpstr>Organisme Autonom - EPEL</vt:lpstr>
      <vt:lpstr>Societat Mercantil</vt:lpstr>
      <vt:lpstr>Gestio indirecte</vt:lpstr>
      <vt:lpstr>Preu lloguer</vt:lpstr>
      <vt:lpstr>Dades de personal</vt:lpstr>
      <vt:lpstr>'Ajuntament mitjans propis'!Área_de_impresión</vt:lpstr>
      <vt:lpstr>'Organisme Autonom - EPEL'!Área_de_impresión</vt:lpstr>
      <vt:lpstr>'Societat Mercantil'!Área_de_impresión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Espaulella Afan de Rivera</dc:creator>
  <cp:lastModifiedBy>Laura Clavell Requena</cp:lastModifiedBy>
  <dcterms:created xsi:type="dcterms:W3CDTF">2025-12-23T13:57:34Z</dcterms:created>
  <dcterms:modified xsi:type="dcterms:W3CDTF">2026-04-13T09:23:03Z</dcterms:modified>
</cp:coreProperties>
</file>