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80" windowHeight="7470" firstSheet="8" activeTab="20"/>
  </bookViews>
  <sheets>
    <sheet name="100" sheetId="1" r:id="rId1"/>
    <sheet name="101" sheetId="2" r:id="rId2"/>
    <sheet name="102" sheetId="3" r:id="rId3"/>
    <sheet name="201" sheetId="4" r:id="rId4"/>
    <sheet name="202" sheetId="5" r:id="rId5"/>
    <sheet name="203" sheetId="6" r:id="rId6"/>
    <sheet name="204" sheetId="7" r:id="rId7"/>
    <sheet name="205" sheetId="8" r:id="rId8"/>
    <sheet name="206" sheetId="9" r:id="rId9"/>
    <sheet name="207" sheetId="10" r:id="rId10"/>
    <sheet name="301" sheetId="11" r:id="rId11"/>
    <sheet name="302" sheetId="12" r:id="rId12"/>
    <sheet name="303" sheetId="13" r:id="rId13"/>
    <sheet name="304" sheetId="14" r:id="rId14"/>
    <sheet name="401" sheetId="15" r:id="rId15"/>
    <sheet name="402" sheetId="16" r:id="rId16"/>
    <sheet name="403" sheetId="17" r:id="rId17"/>
    <sheet name="FHE" sheetId="18" r:id="rId18"/>
    <sheet name="àrees" sheetId="19" r:id="rId19"/>
    <sheet name="àrees (per ppt)" sheetId="20" r:id="rId20"/>
    <sheet name="annex inversions" sheetId="21" r:id="rId21"/>
  </sheets>
  <definedNames/>
  <calcPr fullCalcOnLoad="1"/>
</workbook>
</file>

<file path=xl/comments1.xml><?xml version="1.0" encoding="utf-8"?>
<comments xmlns="http://schemas.openxmlformats.org/spreadsheetml/2006/main">
  <authors>
    <author>Vicente Guiu Fabregas</author>
  </authors>
  <commentList>
    <comment ref="L3" authorId="0">
      <text>
        <r>
          <rPr>
            <b/>
            <sz val="9"/>
            <rFont val="Tahoma"/>
            <family val="2"/>
          </rPr>
          <t>Vicente Guiu Fabregas: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Vicente Guiu Fabregas</author>
  </authors>
  <commentList>
    <comment ref="M4" authorId="0">
      <text>
        <r>
          <rPr>
            <b/>
            <sz val="9"/>
            <rFont val="Tahoma"/>
            <family val="2"/>
          </rPr>
          <t>Vicente Guiu Fabregas: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Vicente Guiu Fabregas</author>
  </authors>
  <commentList>
    <comment ref="L3" authorId="0">
      <text>
        <r>
          <rPr>
            <b/>
            <sz val="9"/>
            <rFont val="Tahoma"/>
            <family val="2"/>
          </rPr>
          <t>Vicente Guiu Fabregas: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Vicente Guiu Fabregas</author>
  </authors>
  <commentList>
    <comment ref="L3" authorId="0">
      <text>
        <r>
          <rPr>
            <b/>
            <sz val="9"/>
            <rFont val="Tahoma"/>
            <family val="2"/>
          </rPr>
          <t>Vicente Guiu Fabregas: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djuan</author>
  </authors>
  <commentList>
    <comment ref="I53" authorId="0">
      <text>
        <r>
          <rPr>
            <b/>
            <sz val="8"/>
            <rFont val="Tahoma"/>
            <family val="0"/>
          </rPr>
          <t>djuan:</t>
        </r>
        <r>
          <rPr>
            <sz val="8"/>
            <rFont val="Tahoma"/>
            <family val="0"/>
          </rPr>
          <t xml:space="preserve">
hi havia 2000 euros que no s'han de pressupostar
</t>
        </r>
      </text>
    </comment>
  </commentList>
</comments>
</file>

<file path=xl/sharedStrings.xml><?xml version="1.0" encoding="utf-8"?>
<sst xmlns="http://schemas.openxmlformats.org/spreadsheetml/2006/main" count="3253" uniqueCount="1203">
  <si>
    <t>ATS.MED.Retorn cànon recicaltge residus</t>
  </si>
  <si>
    <t>403</t>
  </si>
  <si>
    <t>VPU.VP.Material obra.Subministrament</t>
  </si>
  <si>
    <t>21002</t>
  </si>
  <si>
    <t>VPU.VP.Material via pública.Subministrament</t>
  </si>
  <si>
    <t>21003</t>
  </si>
  <si>
    <t>VPU.VP.Material pintura.Subministrament</t>
  </si>
  <si>
    <t>21900</t>
  </si>
  <si>
    <t>VPU.VP.Material ferreteria.Subministrament</t>
  </si>
  <si>
    <t>15501</t>
  </si>
  <si>
    <t>VPU.UOS.Magatzem.Energia elèctrica</t>
  </si>
  <si>
    <t>VPU.UOS.Magatzem.Neteja</t>
  </si>
  <si>
    <t>VPU.UOS.Vehicles.Carburants</t>
  </si>
  <si>
    <t>VPU.UOS.Vestuari</t>
  </si>
  <si>
    <t>VPU.UOS.Altres despeses diverses</t>
  </si>
  <si>
    <t>21301</t>
  </si>
  <si>
    <t>VPU,VP.Maquinària.Manteniment</t>
  </si>
  <si>
    <t>VPU.UOS.Vehicles.Manteniment</t>
  </si>
  <si>
    <t>15502</t>
  </si>
  <si>
    <t>VPU.DM.Instal·lacions dependències m.Manteniment</t>
  </si>
  <si>
    <t>VPU.DM.Ascensors.Manteniment</t>
  </si>
  <si>
    <t>21302</t>
  </si>
  <si>
    <t>VPU.DM.Alarmes.Manteniment</t>
  </si>
  <si>
    <t>21303</t>
  </si>
  <si>
    <t>VPU.DM.Extintors.Manteniment</t>
  </si>
  <si>
    <t>15503</t>
  </si>
  <si>
    <t>VPU.VP.Vials.Manteniment</t>
  </si>
  <si>
    <t>21501</t>
  </si>
  <si>
    <t>VPU.VP.Jocs infantils.Manteniment</t>
  </si>
  <si>
    <t>16100</t>
  </si>
  <si>
    <t>22101</t>
  </si>
  <si>
    <t>ATS.Consums municipals aigua/compensació ACA</t>
  </si>
  <si>
    <t>VPU.SU.Clavegueram.Manteniment</t>
  </si>
  <si>
    <t>VPU.SU.Residus voluminosos.Reciclatge</t>
  </si>
  <si>
    <t>16300</t>
  </si>
  <si>
    <t>VPU.SU.Neteja viària</t>
  </si>
  <si>
    <t>VPU.SU.El Passeig (FPOVO).Neteja viària</t>
  </si>
  <si>
    <t>16400</t>
  </si>
  <si>
    <t>VPU.DM.Cementiris.Energia elèctrica</t>
  </si>
  <si>
    <t>VPU.DM.Cementiris.Manteniment</t>
  </si>
  <si>
    <t>16500</t>
  </si>
  <si>
    <t>22112</t>
  </si>
  <si>
    <t>VPU.SU.Enllumenat públic.Manteniment</t>
  </si>
  <si>
    <t>VPU.SU.Enllumenat públic.Legalitzacions</t>
  </si>
  <si>
    <t>CUT.Teatre. Venda entrades</t>
  </si>
  <si>
    <t>CUT.Teatre. Taquillatges</t>
  </si>
  <si>
    <t>CUT.Diables</t>
  </si>
  <si>
    <t>CUT.Cine club. Mostra de cinema</t>
  </si>
  <si>
    <t>PAI.PAT.Onze de setembre / actes tricentenari 1714</t>
  </si>
  <si>
    <t>PAI.PAT.Curs interpretació patrimoni</t>
  </si>
  <si>
    <t>PAI.PAT.Mnateniment / millores Web LG</t>
  </si>
  <si>
    <t>PAI.PAT.Gencat. Aniversari bombardeig</t>
  </si>
  <si>
    <t>PAI.PAT.Gencat. Actes tricentenari</t>
  </si>
  <si>
    <t>PAI.PAT.Diba.Senyalització i museització</t>
  </si>
  <si>
    <t>PAI.PAT.Diba.Curs interpretació patrimoni</t>
  </si>
  <si>
    <t>Inscripcions curs interpretació patrimoni</t>
  </si>
  <si>
    <t>Ajuntament L'ametlla. Projecte Camp aviació Rosanes</t>
  </si>
  <si>
    <t>Ajuntament Les Franqueses. Projecte Camp aviació Rosanes</t>
  </si>
  <si>
    <t>PP. Varis</t>
  </si>
  <si>
    <t>Horts urbans. Manteniment</t>
  </si>
  <si>
    <t>VPU.SU.Semàfors.Manteniment</t>
  </si>
  <si>
    <t>HIS.Deute.SAB.7405408069</t>
  </si>
  <si>
    <t>HIS.Deute.SAB.7405408168</t>
  </si>
  <si>
    <t>16501</t>
  </si>
  <si>
    <t>22198</t>
  </si>
  <si>
    <t>VPU.SU.Energia.Representació</t>
  </si>
  <si>
    <t>URB. Projecte Euronet 50/50</t>
  </si>
  <si>
    <t>CAPÍTOL</t>
  </si>
  <si>
    <t>DENOMINACIÓ</t>
  </si>
  <si>
    <t>% INCREMENT</t>
  </si>
  <si>
    <t>Alcaldia i Serv interns</t>
  </si>
  <si>
    <t>Seg i governació</t>
  </si>
  <si>
    <t>Soc. coneixement</t>
  </si>
  <si>
    <t>Funcionament ajt.</t>
  </si>
  <si>
    <t>ensenyament</t>
  </si>
  <si>
    <t>salut</t>
  </si>
  <si>
    <t>accio social</t>
  </si>
  <si>
    <t>Servei pax 1</t>
  </si>
  <si>
    <t>cultura</t>
  </si>
  <si>
    <t>joventut</t>
  </si>
  <si>
    <t>esports</t>
  </si>
  <si>
    <t>patrimoni</t>
  </si>
  <si>
    <t>Servei pax 2</t>
  </si>
  <si>
    <t>promo economica</t>
  </si>
  <si>
    <t>hisenda</t>
  </si>
  <si>
    <t>area económica</t>
  </si>
  <si>
    <t>Urbanisme</t>
  </si>
  <si>
    <t>via pública</t>
  </si>
  <si>
    <t>medi ambient</t>
  </si>
  <si>
    <t>territori</t>
  </si>
  <si>
    <t>ACP.POS.ASS.Casal d'estiu discapacitats</t>
  </si>
  <si>
    <t>402.MED.Media Ambient</t>
  </si>
  <si>
    <t>URB.Polítiques d'habitatge</t>
  </si>
  <si>
    <t>Electricitat antigues cases dels mestres</t>
  </si>
  <si>
    <t>Gas antigues cases dels mestres</t>
  </si>
  <si>
    <t>Impostos directes</t>
  </si>
  <si>
    <t>Impostos indirectes</t>
  </si>
  <si>
    <t>Taxes, preus públics i altres ingressos</t>
  </si>
  <si>
    <t>Transferències corrents</t>
  </si>
  <si>
    <t>Ingressos patrimonials</t>
  </si>
  <si>
    <t>Transferències de capital</t>
  </si>
  <si>
    <t>Actius financers</t>
  </si>
  <si>
    <t>Passius financers</t>
  </si>
  <si>
    <t>Despeses de personal</t>
  </si>
  <si>
    <t>Despeses corrents en béns i serveis</t>
  </si>
  <si>
    <t>Despeses financeres</t>
  </si>
  <si>
    <t>Inversions reals</t>
  </si>
  <si>
    <t>PREVISIÓ INCIAL 2013</t>
  </si>
  <si>
    <t>PREVISIÓ INICIAL 2014</t>
  </si>
  <si>
    <t>NOM DEL PROJECTE</t>
  </si>
  <si>
    <t>ANY INICI-ANY FI</t>
  </si>
  <si>
    <t>IMPORT ANUAL</t>
  </si>
  <si>
    <t>TIPUS FINANÇAMENT</t>
  </si>
  <si>
    <t>PRÉSTEC</t>
  </si>
  <si>
    <t>TOTAL FINANÇAMENT</t>
  </si>
  <si>
    <t xml:space="preserve"> </t>
  </si>
  <si>
    <t>RECURSOS PROPIS</t>
  </si>
  <si>
    <t>INGRESSOS AFECTATS</t>
  </si>
  <si>
    <t>Aplicació pressupostària</t>
  </si>
  <si>
    <t>PDFA</t>
  </si>
  <si>
    <t>GPA</t>
  </si>
  <si>
    <t>ESTAT</t>
  </si>
  <si>
    <t>GENCAT.    PUOSC</t>
  </si>
  <si>
    <t xml:space="preserve">GENCAT.     </t>
  </si>
  <si>
    <t>DIPUTACIÓ     XGL</t>
  </si>
  <si>
    <t xml:space="preserve">ALTRES </t>
  </si>
  <si>
    <t>2013-100-16900-62900</t>
  </si>
  <si>
    <t>2013.2.100.1</t>
  </si>
  <si>
    <t>-</t>
  </si>
  <si>
    <t>2014-2014</t>
  </si>
  <si>
    <t>2013-100-15500-60900</t>
  </si>
  <si>
    <t>2013.2.100.2</t>
  </si>
  <si>
    <t>2013-2017</t>
  </si>
  <si>
    <t>Ingressos corrents destinats a inversions</t>
  </si>
  <si>
    <t>INGRESSOS CAPÍTOL 7</t>
  </si>
  <si>
    <t>DESPESES CAPÍTOL 6</t>
  </si>
  <si>
    <t>IMPORT</t>
  </si>
  <si>
    <t>ATS.VPU.PUOSC.Modernització enllumenat públic</t>
  </si>
  <si>
    <t>Inversions generals</t>
  </si>
  <si>
    <t xml:space="preserve">Avals executats </t>
  </si>
  <si>
    <t xml:space="preserve">Amortització expropiació </t>
  </si>
  <si>
    <t>inversions xarxa d'aigua</t>
  </si>
  <si>
    <t>Millora accessibilitat centre.PUOSC</t>
  </si>
  <si>
    <t>Enllumenat públic modernització</t>
  </si>
  <si>
    <t>Millora accessibilitat centre.DIBA</t>
  </si>
  <si>
    <t>Urb. Pg Congost entre cogul i camp cirés</t>
  </si>
  <si>
    <t>Senyalització municipi.PUOSC</t>
  </si>
  <si>
    <t>Urb. Pg Congost alçada camí Ral</t>
  </si>
  <si>
    <t>Senyalització municipi.DIBA</t>
  </si>
  <si>
    <t>Urb. Ronda Carril entre Caselles i Mina</t>
  </si>
  <si>
    <t>Millora camins i vials de terra</t>
  </si>
  <si>
    <t>Millora accessibilitat centre</t>
  </si>
  <si>
    <t>Senyalització municipi</t>
  </si>
  <si>
    <t>Construcció rotonda plaça Silenci</t>
  </si>
  <si>
    <t>Reparació mur cementiri vell</t>
  </si>
  <si>
    <t>Millora accessibilitat pas sota C17 Tremolencs</t>
  </si>
  <si>
    <t>Adeq àrea de jocs plaça del silenci</t>
  </si>
  <si>
    <t>Adequcions seg i salut magatzem USO</t>
  </si>
  <si>
    <t>Replantació arbrat</t>
  </si>
  <si>
    <t>Reurb. Passeig Vilanova</t>
  </si>
  <si>
    <t>Adeq Torre del Fanal</t>
  </si>
  <si>
    <t>Armament</t>
  </si>
  <si>
    <t>2013-403-16500-63900</t>
  </si>
  <si>
    <t>2013.2.403.1</t>
  </si>
  <si>
    <t>2014-2015</t>
  </si>
  <si>
    <t>2013-403-15500-61900</t>
  </si>
  <si>
    <t>2013.2.403.5</t>
  </si>
  <si>
    <t>2013-403-15500-61901</t>
  </si>
  <si>
    <t>2013.2.403.6</t>
  </si>
  <si>
    <t>2013-207-15200-63900</t>
  </si>
  <si>
    <t>2013.2.207.1</t>
  </si>
  <si>
    <t>2013-102-13200-62900</t>
  </si>
  <si>
    <t>2013.2.102.1</t>
  </si>
  <si>
    <t>SOC.TIC.Regularització llicències</t>
  </si>
  <si>
    <t>ALP</t>
  </si>
  <si>
    <t>ATS</t>
  </si>
  <si>
    <t>ACP</t>
  </si>
  <si>
    <t>part de recursos afectats</t>
  </si>
  <si>
    <t>SEG</t>
  </si>
  <si>
    <t>Concepte d'ingrés</t>
  </si>
  <si>
    <t>2013-403-75080</t>
  </si>
  <si>
    <t>2013-403-75500</t>
  </si>
  <si>
    <t>2013-403-75501</t>
  </si>
  <si>
    <t>2013-403-76100</t>
  </si>
  <si>
    <t>2013-403-76101</t>
  </si>
  <si>
    <t>ATS.VPU.DIBA.XGL.Centre.Millora accessibilitat</t>
  </si>
  <si>
    <t>2013-100-77000</t>
  </si>
  <si>
    <t>Recursos propis</t>
  </si>
  <si>
    <t>VPU.SU.Energia elèctrica.Instal·lacions provisionals</t>
  </si>
  <si>
    <t>VPU.SU.Enllumenat públic.Energia elèctrica</t>
  </si>
  <si>
    <t>VPU.CC.Calefacció</t>
  </si>
  <si>
    <t>VPU.CC.Energia elèctrica</t>
  </si>
  <si>
    <t>ATS.VPU.Urb.Pg.Congost (tram cogul-Camp Cirés)</t>
  </si>
  <si>
    <t>60901</t>
  </si>
  <si>
    <t>ATS.VPU.Urb.Pg.Congost (alçada camí Ral)</t>
  </si>
  <si>
    <t>60902</t>
  </si>
  <si>
    <t>ATS.VPU.Urb.Ronda Carril (tram Caselles-Mina)</t>
  </si>
  <si>
    <t>60903</t>
  </si>
  <si>
    <t>ATS.VPU.Rotonda plaça Silenci.Construcció</t>
  </si>
  <si>
    <t>61900</t>
  </si>
  <si>
    <t>ATS.VPU.Centre.Millora accessibilitat</t>
  </si>
  <si>
    <t>61901</t>
  </si>
  <si>
    <t>ATS.VPU.Senyalització municipi</t>
  </si>
  <si>
    <t>61902</t>
  </si>
  <si>
    <t>ATS.VPU.Pas sota C17.Tremolencs.Millora accessibilitat</t>
  </si>
  <si>
    <t>61903</t>
  </si>
  <si>
    <t>ATS.VPU.Plaça del Silenci.Àrea de jocs.Adequació</t>
  </si>
  <si>
    <t>61904</t>
  </si>
  <si>
    <t>ATS.VPU.Arbrat.Replantació</t>
  </si>
  <si>
    <t>61905</t>
  </si>
  <si>
    <t>ATS.VPU.Passeig Vilanova.Reurbanització</t>
  </si>
  <si>
    <t>62300</t>
  </si>
  <si>
    <t>VPU.Can Poi.Aigua.Connexió</t>
  </si>
  <si>
    <t>ATS.VPU.Mur cementiri vell.Reparació</t>
  </si>
  <si>
    <t>ATS.VPU.GENCAT.PUOSC.Enllumenat públic.Modernització</t>
  </si>
  <si>
    <t>63200</t>
  </si>
  <si>
    <t>ATS.VPU.UOS.Magatzem.Seguretat i Salut.Adequacions</t>
  </si>
  <si>
    <t>ATS.VPU.Torre del Fanal.Adequació</t>
  </si>
  <si>
    <t>45400</t>
  </si>
  <si>
    <t>ATS.VPU.GENCAT.Millora camins i vials de terra</t>
  </si>
  <si>
    <t>30100</t>
  </si>
  <si>
    <t>ATS.VPU.T15.Taxa clavegueram</t>
  </si>
  <si>
    <t>33100</t>
  </si>
  <si>
    <t>ATS.VPU.T01.Taxa entrada vehicles</t>
  </si>
  <si>
    <t>ATS.VPU.T01.Taxa ocupació via pública</t>
  </si>
  <si>
    <t>ATS.VPU.T01.Preu plaques gual</t>
  </si>
  <si>
    <t>35001</t>
  </si>
  <si>
    <t>CE.Aigua Can Poi.Connexió</t>
  </si>
  <si>
    <t>35003</t>
  </si>
  <si>
    <t>ATS.VPU.CE.Urb. Ronda Carril (Caselles-Mina)</t>
  </si>
  <si>
    <t>54900</t>
  </si>
  <si>
    <t>RESUM DESPESES</t>
  </si>
  <si>
    <t>RESUM INGRESSOS</t>
  </si>
  <si>
    <t>CAPÍTOL 1</t>
  </si>
  <si>
    <t>CAPÍTOL 2</t>
  </si>
  <si>
    <t>CAPÍTOL 3</t>
  </si>
  <si>
    <t>CAPÍTOL 4</t>
  </si>
  <si>
    <t>CAPÍTOL 5</t>
  </si>
  <si>
    <t>CAPÍTOL 6</t>
  </si>
  <si>
    <t>CAPÍTOL 9</t>
  </si>
  <si>
    <t>CAPÍTOL 7</t>
  </si>
  <si>
    <t>OP. CORRENTS</t>
  </si>
  <si>
    <t>ATS.VPU.Plaques solars.Energia elèctrica.Generació</t>
  </si>
  <si>
    <t>ATS.VPU.Ingressos patrimonials.Zona blava.Saba Aparcamientos</t>
  </si>
  <si>
    <t>ATS.Cànon.SOREA</t>
  </si>
  <si>
    <t>75064</t>
  </si>
  <si>
    <t>ATS.Gencat.ACA.Can Poil.Connexió aigua</t>
  </si>
  <si>
    <t>75081</t>
  </si>
  <si>
    <t>75500</t>
  </si>
  <si>
    <t>ATS.VPU.GENCAT.PUOSC.Senyalització municipi</t>
  </si>
  <si>
    <t>75501</t>
  </si>
  <si>
    <t>ATS.VPU.GENCAT.PUOSC.Millora accessibilitat centre</t>
  </si>
  <si>
    <t>ATS.VPU.DIBA.XGL.Senyalització municipi</t>
  </si>
  <si>
    <t>ATS.VPU.DIBA.XGL.Millora accessibilitat centre</t>
  </si>
  <si>
    <t>77001</t>
  </si>
  <si>
    <t>ATS.VPU.Avals executats.Passeig Congost (Cogul-Camp Cirés)</t>
  </si>
  <si>
    <t>77002</t>
  </si>
  <si>
    <t>ATS.VPU.Avals executats.Passeig Congosr (alçada Camí Ral)</t>
  </si>
  <si>
    <t>403.VPU.Via Pública</t>
  </si>
  <si>
    <t>ALP.Diba.Programa complEM solvència financera local</t>
  </si>
  <si>
    <t>Pressupost 2014</t>
  </si>
  <si>
    <t>ENS.EBM.Quotes escola bressol</t>
  </si>
  <si>
    <t>DIP.PAR.Torre del fanal. Electricitat</t>
  </si>
  <si>
    <t>DIP.PAR.Torre del fanal. Neteja</t>
  </si>
  <si>
    <t>DJP.JOV.Conveni Brou Mestre</t>
  </si>
  <si>
    <t>PCT.COI.Ajuts emprenedors i empreses contractacio</t>
  </si>
  <si>
    <t>TRE.Diba. Accions cataleg 2014</t>
  </si>
  <si>
    <t>TRE.Gencat.plans ocupació. Formacio</t>
  </si>
  <si>
    <t>TRE.Gencat.programes laboracio social. Formacio</t>
  </si>
  <si>
    <t>Org.</t>
  </si>
  <si>
    <t>Pro.</t>
  </si>
  <si>
    <t>Eco.</t>
  </si>
  <si>
    <t>Descripción</t>
  </si>
  <si>
    <t>Créditos Iniciales</t>
  </si>
  <si>
    <t>Créditos Totales consignados</t>
  </si>
  <si>
    <t>Obligaciones Reconocidas</t>
  </si>
  <si>
    <t>% de Realizacion del Presupuesto</t>
  </si>
  <si>
    <t>100</t>
  </si>
  <si>
    <t>91200</t>
  </si>
  <si>
    <t>23000</t>
  </si>
  <si>
    <t>ALP.Òrgans col·legiats.Dietes i assistències</t>
  </si>
  <si>
    <t>22601</t>
  </si>
  <si>
    <t>ALP.Despeses protocolàries i de representació</t>
  </si>
  <si>
    <t>92000</t>
  </si>
  <si>
    <t>22605</t>
  </si>
  <si>
    <t>ALP.Comitè Unitari.Despeses</t>
  </si>
  <si>
    <t>92001</t>
  </si>
  <si>
    <t>ALP.Síndic/a de la Garriga</t>
  </si>
  <si>
    <t>92900</t>
  </si>
  <si>
    <t>ALP.Quotes entitats municipalistes i consorcis</t>
  </si>
  <si>
    <t>16900</t>
  </si>
  <si>
    <t>48000</t>
  </si>
  <si>
    <t>ALP.Associació Amics Montseny</t>
  </si>
  <si>
    <t>48006</t>
  </si>
  <si>
    <t>ALP.Santuari Puiggraciós.Conservació</t>
  </si>
  <si>
    <t>48007</t>
  </si>
  <si>
    <t>ALP.Aportacions.Parròquia Sant Esteve/Consv.la Doma</t>
  </si>
  <si>
    <t>49100</t>
  </si>
  <si>
    <t>46700</t>
  </si>
  <si>
    <t>ALP.Consorci TDT.Aportació</t>
  </si>
  <si>
    <t>ALP.OAMC.Aportació</t>
  </si>
  <si>
    <t>ALP.Grups municipals.Aportacions</t>
  </si>
  <si>
    <t>15500</t>
  </si>
  <si>
    <t>60900</t>
  </si>
  <si>
    <t>ALP.Expropiació.Can Terrers.Finca 1096 RP2 Granollers</t>
  </si>
  <si>
    <t>ALP.Xarxa d'aigua.Inversions</t>
  </si>
  <si>
    <t>62900</t>
  </si>
  <si>
    <t>ALP.Inversions generals</t>
  </si>
  <si>
    <t>100.ALP.Alcaldia-Presidència</t>
  </si>
  <si>
    <t>Previsiones Iniciales</t>
  </si>
  <si>
    <t>Previsiones totales</t>
  </si>
  <si>
    <t>Derechos Reconocidos Netos</t>
  </si>
  <si>
    <t>32500</t>
  </si>
  <si>
    <t>Tarificació social</t>
  </si>
  <si>
    <t>CUT.Can luna. Electricitat</t>
  </si>
  <si>
    <t>CUT.Can luna. Adequacions</t>
  </si>
  <si>
    <t>DIP.PAR.Emprenedoria jove</t>
  </si>
  <si>
    <t>ajuts casal d'estiu</t>
  </si>
  <si>
    <t>TUR. Corpus</t>
  </si>
  <si>
    <t>ATS.GR. Servei de deixalleria i tractament residus</t>
  </si>
  <si>
    <t>ATS.GR. Servei de recollid selectiva i tractament residus</t>
  </si>
  <si>
    <t>ATS.GR. Tractament de la fracció orgánica</t>
  </si>
  <si>
    <t>ATS.GR. Tractament de la fracció rebuig (abocador)</t>
  </si>
  <si>
    <t>ATS.GR.quota adhesió consorci per gestió residus del valles oriental</t>
  </si>
  <si>
    <t>manteniment llera riu</t>
  </si>
  <si>
    <t>Fons social i formació</t>
  </si>
  <si>
    <t>ALP.T10.Taxa expedició documents administratius</t>
  </si>
  <si>
    <t>39900</t>
  </si>
  <si>
    <t>ALP.Ingressos diversos</t>
  </si>
  <si>
    <t>46100</t>
  </si>
  <si>
    <t>54100</t>
  </si>
  <si>
    <t>ALP.Places pàrquing. Lloguer</t>
  </si>
  <si>
    <t>77000</t>
  </si>
  <si>
    <t>ALP.SOREA</t>
  </si>
  <si>
    <t>91300</t>
  </si>
  <si>
    <t>ALP.Préstecs llarg termini fora del sector públic</t>
  </si>
  <si>
    <t>DESPESES</t>
  </si>
  <si>
    <t>TOTAL INGRESSOS</t>
  </si>
  <si>
    <t>INGRESSOS</t>
  </si>
  <si>
    <t>101</t>
  </si>
  <si>
    <t>13400</t>
  </si>
  <si>
    <t>21000</t>
  </si>
  <si>
    <t>GOV.PC.Revisió-Manteniment hidrants contra incendis</t>
  </si>
  <si>
    <t>21400</t>
  </si>
  <si>
    <t>GOV.PC.Manteniment vehicles</t>
  </si>
  <si>
    <t>22103</t>
  </si>
  <si>
    <t>GOV.PC.Combustible</t>
  </si>
  <si>
    <t>22111</t>
  </si>
  <si>
    <t>GOV.PC.Material equipaments</t>
  </si>
  <si>
    <t>22700</t>
  </si>
  <si>
    <t>GOV.PC.Neteja franja de seguretat urbanitzacions</t>
  </si>
  <si>
    <t>13401</t>
  </si>
  <si>
    <t>GOV.PC.PVI.Manteniment vehicle vig.comp.incendi</t>
  </si>
  <si>
    <t>GOV.PC.PVI.Combustible vig.comp.incendis</t>
  </si>
  <si>
    <t>101.GOV.Governació</t>
  </si>
  <si>
    <t>GOV.PC.Agrupació defensa forestal</t>
  </si>
  <si>
    <t>GOV.PC.Associació de voluntaris de protecció civil</t>
  </si>
  <si>
    <t>48008</t>
  </si>
  <si>
    <t>GOV.PC.Associació forestal de la Garriga</t>
  </si>
  <si>
    <t>102.SEG.Seguretat Ciutadana</t>
  </si>
  <si>
    <t>102</t>
  </si>
  <si>
    <t>13200</t>
  </si>
  <si>
    <t>SEG.Reparació i manteniment vehicles</t>
  </si>
  <si>
    <t>21300</t>
  </si>
  <si>
    <t>SEG.Reparació i manteniment material</t>
  </si>
  <si>
    <t>22104</t>
  </si>
  <si>
    <t>SEG.Vestuari i complements.Subministrament</t>
  </si>
  <si>
    <t>22199</t>
  </si>
  <si>
    <t>SEG.Altres subministraments</t>
  </si>
  <si>
    <t>22203</t>
  </si>
  <si>
    <t>SEG.RESCAT, SIPCAT i SIP</t>
  </si>
  <si>
    <t>22611</t>
  </si>
  <si>
    <t>SEG.Permisos de conduir.Renovació</t>
  </si>
  <si>
    <t>22612</t>
  </si>
  <si>
    <t>SEG.Retirada vehicles</t>
  </si>
  <si>
    <t>SEG.Combustibles i carburants</t>
  </si>
  <si>
    <t>22001</t>
  </si>
  <si>
    <t>SEG.Premsa, revistes, llibres i altres publicacions.</t>
  </si>
  <si>
    <t>20400</t>
  </si>
  <si>
    <t>SEG.Renting turisme policia</t>
  </si>
  <si>
    <t>SEG.Armament.Adquisició</t>
  </si>
  <si>
    <t>32600</t>
  </si>
  <si>
    <t>SEG.T09.Taxa retirada de vehicles via pública</t>
  </si>
  <si>
    <t>39120</t>
  </si>
  <si>
    <t>SEG.G02.Multes</t>
  </si>
  <si>
    <t>TOTALS INGRESSOS</t>
  </si>
  <si>
    <t>201.ENS.Ensenyament</t>
  </si>
  <si>
    <t>201</t>
  </si>
  <si>
    <t>32000</t>
  </si>
  <si>
    <t>22610</t>
  </si>
  <si>
    <t>ENS.ACT.Activitats culturals escoles</t>
  </si>
  <si>
    <t>22615</t>
  </si>
  <si>
    <t>ENS.ACT.Curset escolar natació P4</t>
  </si>
  <si>
    <t>ENS.ACT.Teatre</t>
  </si>
  <si>
    <t>22614</t>
  </si>
  <si>
    <t>ENS.ACT.Activitats àrea</t>
  </si>
  <si>
    <t>ENS.ACT.Casals i prequercus</t>
  </si>
  <si>
    <t>32100</t>
  </si>
  <si>
    <t>22100</t>
  </si>
  <si>
    <t>ENS.ESC.Puiggraciós.Energia elèctrica</t>
  </si>
  <si>
    <t>ENS.ESC.Puiggraciós.Neteja</t>
  </si>
  <si>
    <t>22102</t>
  </si>
  <si>
    <t>ENS.ESC.Puiggraciós.Subministre gas</t>
  </si>
  <si>
    <t>32101</t>
  </si>
  <si>
    <t>ENS.ESC.Tagamanent.Energia elèctrica</t>
  </si>
  <si>
    <t>22200</t>
  </si>
  <si>
    <t>desvincular</t>
  </si>
  <si>
    <t>vincula sobre sí mateixa</t>
  </si>
  <si>
    <t>ENS.ESC.Tagamanent.Comunicacions telefòniques</t>
  </si>
  <si>
    <t>ENS.ESC.Tagamement.Neteja</t>
  </si>
  <si>
    <t>ENS.ESC.Tagamanent.Subministarment gas</t>
  </si>
  <si>
    <t>32102</t>
  </si>
  <si>
    <t>ENS.ESC.Pinetons.Energia elèctrica</t>
  </si>
  <si>
    <t>ENS.ESC.Pinetons.Comunicacions telefòniques</t>
  </si>
  <si>
    <t>ENS.ESC.Pinetons.Neteja</t>
  </si>
  <si>
    <t>ENS.ESC.Pinetons.Subministre gas</t>
  </si>
  <si>
    <t>32103</t>
  </si>
  <si>
    <t>ENS.ESC.Giroi.Energia elèctrica</t>
  </si>
  <si>
    <t>ENS.ESC.Giroi.Comunicacions telefòniques</t>
  </si>
  <si>
    <t>ENS.ESC.Giroi.Neteja</t>
  </si>
  <si>
    <t>ENS.ESC.Giroi.Subministre gas</t>
  </si>
  <si>
    <t>32104</t>
  </si>
  <si>
    <t>22711</t>
  </si>
  <si>
    <t>ENS.EBM.Ajuts escolarització Escola Bressol</t>
  </si>
  <si>
    <t>22799</t>
  </si>
  <si>
    <t>ENS.EBM.Despesa concessió Escola Bressol</t>
  </si>
  <si>
    <t>32300</t>
  </si>
  <si>
    <t>ENS.EME.Foment de l'ocupació</t>
  </si>
  <si>
    <t>ENS.EME.Comunicacions telefòniques</t>
  </si>
  <si>
    <t>22000</t>
  </si>
  <si>
    <t>ENS.EME.Material ordinari no inventariable</t>
  </si>
  <si>
    <t>ENS.EME.Maquinària.Manteniment</t>
  </si>
  <si>
    <t>ENS.EME.Instal·lacions informàtiques</t>
  </si>
  <si>
    <t>22201</t>
  </si>
  <si>
    <t>ENS.EME.Comunicacions postals</t>
  </si>
  <si>
    <t>ENS.EME.Projecte ACADA</t>
  </si>
  <si>
    <t>ENS.EME.Neteja</t>
  </si>
  <si>
    <t>22400</t>
  </si>
  <si>
    <t>ENS.EME.Primes assegurances</t>
  </si>
  <si>
    <t>20200</t>
  </si>
  <si>
    <t>ENS.EME.Lloguer</t>
  </si>
  <si>
    <t>22606</t>
  </si>
  <si>
    <t>ENS.EME.Organtizació cursos</t>
  </si>
  <si>
    <t>ENS.EME.Subministre gas</t>
  </si>
  <si>
    <t>22706</t>
  </si>
  <si>
    <t>ENS.EME.Aplicació ISO</t>
  </si>
  <si>
    <t>ENS.EME.Energía elèctrica</t>
  </si>
  <si>
    <t>32301</t>
  </si>
  <si>
    <t>22699</t>
  </si>
  <si>
    <t>Saldos "RC"</t>
  </si>
  <si>
    <t>Saldos "A"</t>
  </si>
  <si>
    <t>Saldos "D"</t>
  </si>
  <si>
    <t>ENS.EMAD.Aniversari escola</t>
  </si>
  <si>
    <t>ENS.EMAD.Comunicacions telefòniques</t>
  </si>
  <si>
    <t>ENS.EMAD.Material ordinari no inventariable</t>
  </si>
  <si>
    <t>22008</t>
  </si>
  <si>
    <t>ENS.EMAD.CF.Fusta.Material alumnes</t>
  </si>
  <si>
    <t>ENS.EMAD.Comunicacions postals</t>
  </si>
  <si>
    <t>22608</t>
  </si>
  <si>
    <t>ENS.EMAD.Cursos.Organització</t>
  </si>
  <si>
    <t>ENS.EMAD.Neteja</t>
  </si>
  <si>
    <t>ENS.EMAD.Primes assegurances</t>
  </si>
  <si>
    <t>ENS.EMAD.Lloguer</t>
  </si>
  <si>
    <t>ENS.EMAD.Actes i conferències.Organització</t>
  </si>
  <si>
    <t>ENS.EMAD.Subministre gas</t>
  </si>
  <si>
    <t>22007</t>
  </si>
  <si>
    <t>ENS.EMAD.CF.Disseny gràfic.Material alumnes</t>
  </si>
  <si>
    <t>ENS.EMAD.Energia elèctrica</t>
  </si>
  <si>
    <t>21600</t>
  </si>
  <si>
    <t>CAP I</t>
  </si>
  <si>
    <t>AMB SS</t>
  </si>
  <si>
    <t>CAP II</t>
  </si>
  <si>
    <t>CAP IV</t>
  </si>
  <si>
    <t>100 ALP</t>
  </si>
  <si>
    <t>CAPÍTOL I</t>
  </si>
  <si>
    <t>CAP. I AMB SS.</t>
  </si>
  <si>
    <t>CAPÍTOL II</t>
  </si>
  <si>
    <t>CAPÍTOL III</t>
  </si>
  <si>
    <t>CAPÍTOL IV</t>
  </si>
  <si>
    <t>CAPÍTOL VI</t>
  </si>
  <si>
    <t>CAPÍTOL IX</t>
  </si>
  <si>
    <t>TOTAL DESPESA</t>
  </si>
  <si>
    <t>TOTAL INGRÉS</t>
  </si>
  <si>
    <t>DIFERÈNCIA</t>
  </si>
  <si>
    <t>101 GOV</t>
  </si>
  <si>
    <t>102 SEG</t>
  </si>
  <si>
    <t>201 ENS</t>
  </si>
  <si>
    <t>CAP VI</t>
  </si>
  <si>
    <t>202 SAL</t>
  </si>
  <si>
    <t>203 CUT</t>
  </si>
  <si>
    <t>204 PAI</t>
  </si>
  <si>
    <t>205 ESP</t>
  </si>
  <si>
    <t>206 DJP</t>
  </si>
  <si>
    <t>207 ACP</t>
  </si>
  <si>
    <t>301 HIS</t>
  </si>
  <si>
    <t>302 SEI</t>
  </si>
  <si>
    <t>303 SOC</t>
  </si>
  <si>
    <t>304 PCT</t>
  </si>
  <si>
    <t>401 URB</t>
  </si>
  <si>
    <t>402 MED</t>
  </si>
  <si>
    <t>403 VPU</t>
  </si>
  <si>
    <t>FUNCIONARIS HABILITACIÓ ESTATAL</t>
  </si>
  <si>
    <t>FHE</t>
  </si>
  <si>
    <t>TOTAL</t>
  </si>
  <si>
    <t>ENS.EMAD.Reparacions, manteniment equips</t>
  </si>
  <si>
    <t>32302</t>
  </si>
  <si>
    <t>ENS.EMM.Organització activitats</t>
  </si>
  <si>
    <t>22609</t>
  </si>
  <si>
    <t>ENS.EMM.Orquestra</t>
  </si>
  <si>
    <t>ENS.EMM.Comunicacions telefòniques</t>
  </si>
  <si>
    <t>ENS.EMM.Material fungible específic</t>
  </si>
  <si>
    <t>ENS.EMM.Maquinària.Manteniment</t>
  </si>
  <si>
    <t>ENS.EMM.Neteja</t>
  </si>
  <si>
    <t>ENS.EMM.Organització cursos</t>
  </si>
  <si>
    <t>ENS.EMM.Subministre gas</t>
  </si>
  <si>
    <t>ENS.EMM.Energia elèctrica</t>
  </si>
  <si>
    <t>ENS.Convenis AMPA's programa de natació escolar P4</t>
  </si>
  <si>
    <t>ENS.Consorci normalització lingüistica</t>
  </si>
  <si>
    <t>42300</t>
  </si>
  <si>
    <t>ENS.ACT.Projecte Ítaca</t>
  </si>
  <si>
    <t>48001</t>
  </si>
  <si>
    <t>ENS.Subvenc.entitats d'educació.FU Martí l'Humà</t>
  </si>
  <si>
    <t>ENS.Subvenció adults.Beques</t>
  </si>
  <si>
    <t>48002</t>
  </si>
  <si>
    <t>ENS.EBM.Menjador.Ajuts famílies</t>
  </si>
  <si>
    <t>TOTAL DESPESES</t>
  </si>
  <si>
    <t>34200</t>
  </si>
  <si>
    <t>ENS.EMM.P01.PP</t>
  </si>
  <si>
    <t>34201</t>
  </si>
  <si>
    <t>ENS.EMM.P01.PP.Aules i Taller</t>
  </si>
  <si>
    <t>34203</t>
  </si>
  <si>
    <t>ENS.EMAD.P02.PP</t>
  </si>
  <si>
    <t>34204</t>
  </si>
  <si>
    <t>ENS.EMAD.P02.PP.Monogràfics</t>
  </si>
  <si>
    <t>34205</t>
  </si>
  <si>
    <t>ENS.EME.P02.PP</t>
  </si>
  <si>
    <t>34206</t>
  </si>
  <si>
    <t>ENS.EME.P04.PP.Lloguer aules</t>
  </si>
  <si>
    <t>34207</t>
  </si>
  <si>
    <t>ENS.P02.PP.Material alumnes</t>
  </si>
  <si>
    <t>34208</t>
  </si>
  <si>
    <t>ENS.EMAD.P02.PP.Material alumnes CF disseny gràfic</t>
  </si>
  <si>
    <t>34209</t>
  </si>
  <si>
    <t>ENS.P04.PP.Activitats culturals escoles</t>
  </si>
  <si>
    <t>34210</t>
  </si>
  <si>
    <t>ENS.P04.PP.Casals Prequercus</t>
  </si>
  <si>
    <t>34211</t>
  </si>
  <si>
    <t>ENS.P04.PP.Escoleta de Teatre</t>
  </si>
  <si>
    <t>34212</t>
  </si>
  <si>
    <t>ENS.P08.PP.Escola bressol municipal</t>
  </si>
  <si>
    <t>34214</t>
  </si>
  <si>
    <t>ENS.P02.PP.Taller infants</t>
  </si>
  <si>
    <t>34215</t>
  </si>
  <si>
    <t>ENS.EMAD.P02.PP.Material alumnes CD fusta</t>
  </si>
  <si>
    <t>34900</t>
  </si>
  <si>
    <t>ENS.EMM.P01.Lloguer auditori</t>
  </si>
  <si>
    <t>ENS.Ingressos telèfon escoles</t>
  </si>
  <si>
    <t>45030</t>
  </si>
  <si>
    <t>ENS.Gencat.Escola bressol</t>
  </si>
  <si>
    <t>45031</t>
  </si>
  <si>
    <t>ENS.Gencat.Escola bressol.Ajut escolarització</t>
  </si>
  <si>
    <t>45032</t>
  </si>
  <si>
    <t>ENS.Gencat.EMAD</t>
  </si>
  <si>
    <t>45033</t>
  </si>
  <si>
    <t>ENS.Gencat.EMM</t>
  </si>
  <si>
    <t>45034</t>
  </si>
  <si>
    <t>ENS.Gencat.EME.Formació ocupacional</t>
  </si>
  <si>
    <t>ENS.Diba.Festa de la Fusta</t>
  </si>
  <si>
    <t>46101</t>
  </si>
  <si>
    <t>ENS.Diba.EME.ACADA</t>
  </si>
  <si>
    <t>46102</t>
  </si>
  <si>
    <t>ENS.Diba.EBM.Menjador.Ajut famílies</t>
  </si>
  <si>
    <t>46103</t>
  </si>
  <si>
    <t>ENS.Diba.Consell Infants</t>
  </si>
  <si>
    <t>46104</t>
  </si>
  <si>
    <t>ENS.Diba.EME.Proves accés cicles formatius</t>
  </si>
  <si>
    <t>46105</t>
  </si>
  <si>
    <t>EDU.EBM.Ajuts families menjador</t>
  </si>
  <si>
    <t>47000</t>
  </si>
  <si>
    <t>ENS.EMAD.Escola.Aniversari.Patrocini</t>
  </si>
  <si>
    <t>55000</t>
  </si>
  <si>
    <t>ENS.Canon casals</t>
  </si>
  <si>
    <t>202</t>
  </si>
  <si>
    <t>31300</t>
  </si>
  <si>
    <t>SAL.PROM.Promoció salut</t>
  </si>
  <si>
    <t>31301</t>
  </si>
  <si>
    <t>SAL.PROT.Recollida animals abandonats</t>
  </si>
  <si>
    <t>SAL.PROT.Animals periurbans</t>
  </si>
  <si>
    <t>SAL.PROT.Control legionel·losi</t>
  </si>
  <si>
    <t>SAL.PROT.Tractament plagues</t>
  </si>
  <si>
    <t>SAL.Oncovallès</t>
  </si>
  <si>
    <t>Subvencions</t>
  </si>
  <si>
    <t>SAL.Associació el Far</t>
  </si>
  <si>
    <t>32901</t>
  </si>
  <si>
    <t>SAL.T12.Taxa recollida animals abandonats</t>
  </si>
  <si>
    <t>SAL.P04.PP.Cursos sanitat manipuladora aliments</t>
  </si>
  <si>
    <t>45002</t>
  </si>
  <si>
    <t>SAL.Gencat.Agencia Salut Pública.Salut escolar</t>
  </si>
  <si>
    <t>SAL.Diba.Seguretat alimentaria</t>
  </si>
  <si>
    <t>SAL.Diba.Animals de companyia i aus urbanes</t>
  </si>
  <si>
    <t>SAL.Diba.Sanitat ambiental</t>
  </si>
  <si>
    <t>SAL.Diba.Projecte Promoció de la salut</t>
  </si>
  <si>
    <t>202.SAL.Salut</t>
  </si>
  <si>
    <t>203</t>
  </si>
  <si>
    <t>33000</t>
  </si>
  <si>
    <t>CUT.Ordinari no inventariable.</t>
  </si>
  <si>
    <t>CUT.Trameses correus i missatgeria</t>
  </si>
  <si>
    <t>33200</t>
  </si>
  <si>
    <t>CUT.Biblioteca.Neteja</t>
  </si>
  <si>
    <t>CUT.Biblioteca.Material conservació fons</t>
  </si>
  <si>
    <t>22003</t>
  </si>
  <si>
    <t>CUT.Biblioteca.Fons documental</t>
  </si>
  <si>
    <t>CUT.Biblioteca.Energía elèctrica</t>
  </si>
  <si>
    <t>CUT.Biblioteca.Comunicacions telefòniques</t>
  </si>
  <si>
    <t>22300</t>
  </si>
  <si>
    <t>CUT.Biblioteca.Transport missatgeria</t>
  </si>
  <si>
    <t>CUT.Biblioteca.Programació activitats</t>
  </si>
  <si>
    <t>33300</t>
  </si>
  <si>
    <t>CUT.Sales exposicions.Programació</t>
  </si>
  <si>
    <t>33400</t>
  </si>
  <si>
    <t>CUT.Pati Mòbil</t>
  </si>
  <si>
    <t>33500</t>
  </si>
  <si>
    <t>CUT.Teatre municipal.Neteja</t>
  </si>
  <si>
    <t>CUT.Teatre municipal.Material oficina i fotocòpies</t>
  </si>
  <si>
    <t>CUT.Teatre municipal.Energia elèctrica</t>
  </si>
  <si>
    <t>CUT.Teatre municipal.Vestuari.Manteniment</t>
  </si>
  <si>
    <t>CUT.Teatre municipal.Comunicacions telefòniques</t>
  </si>
  <si>
    <t>CUT.Teatre municipal.Despeses SGAE</t>
  </si>
  <si>
    <t>CUT.Teatre municipal.Servei suport tècnic</t>
  </si>
  <si>
    <t>CUT.Teatre municipal.Programació actes</t>
  </si>
  <si>
    <t>CUT.Teatre municipal.Servei suport logística</t>
  </si>
  <si>
    <t>22613</t>
  </si>
  <si>
    <t>CUT.Teatre municipal.Servei catering</t>
  </si>
  <si>
    <t>CUT.Teatre municipal.Lloguer material tècnic</t>
  </si>
  <si>
    <t>CUT.Teatre municipal.Manteniment escènic</t>
  </si>
  <si>
    <t>33800</t>
  </si>
  <si>
    <t>CUT.ACT.Carnestoltes</t>
  </si>
  <si>
    <t>CUT.ACT.Sant Jordi</t>
  </si>
  <si>
    <t>CUT.ACT.Caremelles.Coproducció</t>
  </si>
  <si>
    <t>CUT.ACT.Corpus</t>
  </si>
  <si>
    <t>CUT.ACT.Neteja viària festes populars</t>
  </si>
  <si>
    <t>22710</t>
  </si>
  <si>
    <t>CUT.ACT.Suport tècnic execució</t>
  </si>
  <si>
    <t>CUT.ACT.Ambulància</t>
  </si>
  <si>
    <t>CUT.ACT.Ball de Gitanes</t>
  </si>
  <si>
    <t>CUT.ACT.Sant Joan</t>
  </si>
  <si>
    <t>22616</t>
  </si>
  <si>
    <t>CUT.ACT.Dia de la dansa</t>
  </si>
  <si>
    <t>48011</t>
  </si>
  <si>
    <t>CUT.Caramelles</t>
  </si>
  <si>
    <t>48013</t>
  </si>
  <si>
    <t>CUT.Conveni Tres Tombs</t>
  </si>
  <si>
    <t>48009</t>
  </si>
  <si>
    <t>CUT.Amics del Jazz</t>
  </si>
  <si>
    <t>48010</t>
  </si>
  <si>
    <t>CUT.Primavera poètica</t>
  </si>
  <si>
    <t>CUT.Subvencions a entitats</t>
  </si>
  <si>
    <t>CUT.Associació Corpus</t>
  </si>
  <si>
    <t>48014</t>
  </si>
  <si>
    <t>CUT.Conveni Festival Còclea</t>
  </si>
  <si>
    <t>CUT.Geganters</t>
  </si>
  <si>
    <t>48012</t>
  </si>
  <si>
    <t>CUT.Conveni Gatzara Terra de sons</t>
  </si>
  <si>
    <t>CUT.Fundació Fornells Pla-Conxa Cisquella</t>
  </si>
  <si>
    <t>CUT.Fundació Maurí</t>
  </si>
  <si>
    <t>CUT.Teatre municipal.Convenis</t>
  </si>
  <si>
    <t>CUT.Teatre municipal.Conveni Assoc.Cult.Fem Pastorets</t>
  </si>
  <si>
    <t>CUT.Cinema Alhambra</t>
  </si>
  <si>
    <t>34400</t>
  </si>
  <si>
    <t>CUT.P04.PP.Concerts i teatres</t>
  </si>
  <si>
    <t>CUT.P04.PP.Lloguer teatre municipal</t>
  </si>
  <si>
    <t>34901</t>
  </si>
  <si>
    <t>CUT.P04.PP.Lloguer biblioteca municipal</t>
  </si>
  <si>
    <t>CUT.Festa Major</t>
  </si>
  <si>
    <t>39901</t>
  </si>
  <si>
    <t>CUT.Teatre.Convenis</t>
  </si>
  <si>
    <t>45080</t>
  </si>
  <si>
    <t>CUT.Gencat.Programació estable arts escèniques i música</t>
  </si>
  <si>
    <t>CUT.Diba.Biblioteca.Gestió</t>
  </si>
  <si>
    <t>CUT.Diba.Teatre.ODA</t>
  </si>
  <si>
    <t>CUT.Patrocinis.Activitats culturals</t>
  </si>
  <si>
    <t>CUT.Cànon.Bar teatre municipal</t>
  </si>
  <si>
    <t>203.CUT.Cultura</t>
  </si>
  <si>
    <t>204</t>
  </si>
  <si>
    <t>33600</t>
  </si>
  <si>
    <t>PAI.PAT.Recuperació memòria història i reconeixements</t>
  </si>
  <si>
    <t>PAI.PAT.Música i Patrimoni</t>
  </si>
  <si>
    <t>PAI.PAT.Centre visitants</t>
  </si>
  <si>
    <t>22619</t>
  </si>
  <si>
    <t>PAI.PAT.Catàleg masies  cases rurals en SNU</t>
  </si>
  <si>
    <t>22624</t>
  </si>
  <si>
    <t>PAI.PAT.Aniversari bombardeig</t>
  </si>
  <si>
    <t>22626</t>
  </si>
  <si>
    <t>22627</t>
  </si>
  <si>
    <t>PAI.PAT.Festa Modernista</t>
  </si>
  <si>
    <t>22629</t>
  </si>
  <si>
    <t>22630</t>
  </si>
  <si>
    <t>PAI.PAT.Cicle xerrades temes garriguencs</t>
  </si>
  <si>
    <t>22631</t>
  </si>
  <si>
    <t>PAI.PAT.Expo cinema Alhambra</t>
  </si>
  <si>
    <t>22632</t>
  </si>
  <si>
    <t>PAI.PAT.Projecte La Garriga Rural</t>
  </si>
  <si>
    <t>22633</t>
  </si>
  <si>
    <t>PAI.PAT.Visites guiades</t>
  </si>
  <si>
    <t>21001</t>
  </si>
  <si>
    <t>PAI.PAT.Manten. senyalització itineraris i espais museïtzats</t>
  </si>
  <si>
    <t>PAI.PAT.Vil.la Romana Can Terrers. Restauració i museïtzació</t>
  </si>
  <si>
    <t>33601</t>
  </si>
  <si>
    <t>PAI.PAT.Centre Visitants.Neteja</t>
  </si>
  <si>
    <t>21200</t>
  </si>
  <si>
    <t>PAI.PAT.Refugi antiaeri estació.Manteniment</t>
  </si>
  <si>
    <t>33602</t>
  </si>
  <si>
    <t>PAI.PAT.Refugi.Neteja</t>
  </si>
  <si>
    <t>33604</t>
  </si>
  <si>
    <t>PAI.PAT.Camp d'aviació i web.Manteniment</t>
  </si>
  <si>
    <t>22621</t>
  </si>
  <si>
    <t>PAI.PAT.Camp aviació.Visites guiades</t>
  </si>
  <si>
    <t>PAI.PAT.La Doma.Alarma.Mateniment</t>
  </si>
  <si>
    <t>PAI.PAT.Sub.Casa Passeig 39.Conv.Visit.G. Vila Termal i d'e.</t>
  </si>
  <si>
    <t>PAI.PAT.Gencat.Projecte la Garriga rural</t>
  </si>
  <si>
    <t>PAI.PAT.Diba.Jornades modernistes</t>
  </si>
  <si>
    <t>PAI.PAT.Diba.Projecte la Garriga rural</t>
  </si>
  <si>
    <t>PAI.PAT.Diba.Publicacions</t>
  </si>
  <si>
    <t>PAI.PAT.Diba.Música i Patrimoni</t>
  </si>
  <si>
    <t>PAI.PAT.Diba.Senyalització i museïtzació Vil.la can Terrers</t>
  </si>
  <si>
    <t>PAI.PAT.Diba.Edició de fulletons i díptics de la Garriga</t>
  </si>
  <si>
    <t>46299</t>
  </si>
  <si>
    <t>PAI.AJU.Camp d'aviació.Manteniment</t>
  </si>
  <si>
    <t>PAI.PAT.Institut Ramon Muntaner.Projecte de la Garriga rural</t>
  </si>
  <si>
    <t>75060</t>
  </si>
  <si>
    <t>TUP.PAT.GENCAT.Projecte  de museització de Rosanes</t>
  </si>
  <si>
    <t>75082</t>
  </si>
  <si>
    <t>PAI.Gencat.Dep.Cultura.Interv. arqueol. rehabilit. Centre</t>
  </si>
  <si>
    <t>75083</t>
  </si>
  <si>
    <t>PAI.Gencat.Dep.Cultura.Vil.la Romana.Restaur. i museïtz.</t>
  </si>
  <si>
    <t>75084</t>
  </si>
  <si>
    <t>Subv. Diba Codi: 12/Y/79262</t>
  </si>
  <si>
    <t>75085</t>
  </si>
  <si>
    <t>PAI.Gencat.Dp.Cultura Inter. arqueol.Ctra. Nova(Doma-PI JO</t>
  </si>
  <si>
    <t>204.PAI.Patrimoni i Identitat</t>
  </si>
  <si>
    <t>205</t>
  </si>
  <si>
    <t>34000</t>
  </si>
  <si>
    <t>22709</t>
  </si>
  <si>
    <t>ESP.Despeses vàries.Col·laboracions externres</t>
  </si>
  <si>
    <t>ESP.Piscina descoberta.Concessionari.Equilibri financer</t>
  </si>
  <si>
    <t>22110</t>
  </si>
  <si>
    <t>ESP.Instal·lacions esportives.Productes neteja</t>
  </si>
  <si>
    <t>ESP.Despeses vàries.Uniformes personal esports</t>
  </si>
  <si>
    <t>22109</t>
  </si>
  <si>
    <t>ESP.Material esportiu</t>
  </si>
  <si>
    <t>22602</t>
  </si>
  <si>
    <t>ESP.Despeses vàries.Trofeus i publicitat</t>
  </si>
  <si>
    <t>34100</t>
  </si>
  <si>
    <t>ESP.Esport escolar.Festa cloenda</t>
  </si>
  <si>
    <t>ESP.Esport escolar.Material equipaments</t>
  </si>
  <si>
    <t>ESP.Esport escolar.Desplaçaments</t>
  </si>
  <si>
    <t>ESP.Esport escolar.Dinamitzadors esport escolar</t>
  </si>
  <si>
    <t>ESP.Esport escolar.Comitè tècnic</t>
  </si>
  <si>
    <t>34101</t>
  </si>
  <si>
    <t>ESP.Activitats esportives.Ambulàncies</t>
  </si>
  <si>
    <t>ESP.Activitats esportives.Cursa popular i altres</t>
  </si>
  <si>
    <t>ESP.Activitats esportives.Megafonia</t>
  </si>
  <si>
    <t>ESP.Activitats esportives.Quercus</t>
  </si>
  <si>
    <t>ESP.Activitats esportives.Gimnàstica adults.AVISPORT</t>
  </si>
  <si>
    <t>ESP.Activitats esportives.Futbol sala Lleure-Lliga hivern</t>
  </si>
  <si>
    <t>ESP.Activitats esportives.Futbol sala Lleure-Torneig F-7</t>
  </si>
  <si>
    <t>ESP.Activitats esportives.Futbol sala Lleure-Lliga estiu</t>
  </si>
  <si>
    <t>ESP.Pista municipal 1.Calefacció</t>
  </si>
  <si>
    <t>ESP.Pista municipal 2.Energia elècrica</t>
  </si>
  <si>
    <t>34202</t>
  </si>
  <si>
    <t>ESP.Poliesportiu Can Violí.Energia elèctrica</t>
  </si>
  <si>
    <t>ESP.Poliesportiu Can Violí.Calefacció</t>
  </si>
  <si>
    <t>ESP.Poliesportiu Can Violí.Comunicacions telefòniques</t>
  </si>
  <si>
    <t>ESP.Poliesportiu Can Violí.Neteja</t>
  </si>
  <si>
    <t>ESP.Poliesportiu Can Noguera.Energia elèctrica</t>
  </si>
  <si>
    <t>ESP.Poliesportiu Can Noguera.Calefacció</t>
  </si>
  <si>
    <t>ESP.Poliesportiu Can Noguera.Comunicacions telefòniques</t>
  </si>
  <si>
    <t>ESP.Poliesportiu Can Noguera.Neteja</t>
  </si>
  <si>
    <t>ESP.Camp m.esports.Neteja</t>
  </si>
  <si>
    <t>ESP.Camp m.esports.Energia elèctrica</t>
  </si>
  <si>
    <t>ESP.Camp m.esports.Calefacció</t>
  </si>
  <si>
    <t>ESP.Camp m.esports.Treballs jardineria i manteniment</t>
  </si>
  <si>
    <t>ESP.SEK Catalunya.Neteja i manteniment</t>
  </si>
  <si>
    <t>ESP.Esport escolar</t>
  </si>
  <si>
    <t>ESP.Mitja Marató Granollers-la Garriga</t>
  </si>
  <si>
    <t>ESP.Marc Guasch</t>
  </si>
  <si>
    <t>ESP.Subvencions entitats i activitats esportives</t>
  </si>
  <si>
    <t>62200</t>
  </si>
  <si>
    <t>34300</t>
  </si>
  <si>
    <t>ESP.P03.PP.Activitats físiques i esportives</t>
  </si>
  <si>
    <t>ESP.Pistes poliesportiu.Lloguer</t>
  </si>
  <si>
    <t>ESP.Diba.XBMQ.Material esportiu</t>
  </si>
  <si>
    <t>ESP.Diba.Activitats esportives</t>
  </si>
  <si>
    <t>ESP.Cànon.Instal·lacions esportives</t>
  </si>
  <si>
    <t>55001</t>
  </si>
  <si>
    <t>ESP.Cànon.Can Queló</t>
  </si>
  <si>
    <t>75080</t>
  </si>
  <si>
    <t>ESP.GENCAT.Pista núm.2.Cobertura</t>
  </si>
  <si>
    <t>76100</t>
  </si>
  <si>
    <t>ESP.DIBA.CERC.Pista núm 2 Coberta.</t>
  </si>
  <si>
    <t>76101</t>
  </si>
  <si>
    <t>205.ESP.Esport</t>
  </si>
  <si>
    <t>206</t>
  </si>
  <si>
    <t>32200</t>
  </si>
  <si>
    <t>DJP.JOV.Projecte Instituts</t>
  </si>
  <si>
    <t>DJP.JOV.Cursos,tallers i activitats</t>
  </si>
  <si>
    <t>33700</t>
  </si>
  <si>
    <t>DJP.JOV.Curs de monitors de lleure</t>
  </si>
  <si>
    <t>PAI.PAT.Jornades europes Patrimoni</t>
  </si>
  <si>
    <t>DJP.JOV.Pla salut jove C-17</t>
  </si>
  <si>
    <t>20201</t>
  </si>
  <si>
    <t>SEI.SEC.FPA.Lloguer places pàrquing</t>
  </si>
  <si>
    <t>DJP.JOV.Programa oci nocturn</t>
  </si>
  <si>
    <t>DJP.JOV.SEJ</t>
  </si>
  <si>
    <t>DJP.JOV.Carnets alberguistes</t>
  </si>
  <si>
    <t>DJP.JOV.Cap d'any</t>
  </si>
  <si>
    <t>DJP.JOV.Sortides oci jove</t>
  </si>
  <si>
    <t>33701</t>
  </si>
  <si>
    <t>DJP.JOV.Casal de joves.Electricitat</t>
  </si>
  <si>
    <t>DJP.JOV.Casal de joves.Telèfon</t>
  </si>
  <si>
    <t>DJP.JOV.Casal de joves.Neteja</t>
  </si>
  <si>
    <t>DJP.JOV.Festa Major</t>
  </si>
  <si>
    <t>92400</t>
  </si>
  <si>
    <t>DJP.PAR.Suport activitats al carrer</t>
  </si>
  <si>
    <t>DJP.PAR.Foment de la participació</t>
  </si>
  <si>
    <t>DJP.PAR.Consell Infants</t>
  </si>
  <si>
    <t>DJP.PAR.Banc del temps</t>
  </si>
  <si>
    <t>DJP.PAR.Foment de l'asociacionisme</t>
  </si>
  <si>
    <t>22620</t>
  </si>
  <si>
    <t>DIP.PAR.Nadal i Reis</t>
  </si>
  <si>
    <t>DJP.PAR.Fira d'entitats</t>
  </si>
  <si>
    <t>DJP.JOV.Cap d'Any.Subvenció</t>
  </si>
  <si>
    <t>DJP.JOV.Grups i entitats de joves</t>
  </si>
  <si>
    <t>DJP.JOV.Conveni Agrupament Escolta</t>
  </si>
  <si>
    <t>DJP.PAR.Subvencions entitats</t>
  </si>
  <si>
    <t>DJP.PAR.Serrat d'Ocata</t>
  </si>
  <si>
    <t>DJP.PAR.La Garriga Societat Civil</t>
  </si>
  <si>
    <t>DJP.JOV.P04.PP.Cursos joventut i infants</t>
  </si>
  <si>
    <t>DJP.JOV.P04.PP.Monitor lleure</t>
  </si>
  <si>
    <t>DJP.JOV.P04.PP.Activitats</t>
  </si>
  <si>
    <t>DJP.JOV.PP.P04.Cap d'any</t>
  </si>
  <si>
    <t>39902</t>
  </si>
  <si>
    <t>DJP.JOV.Alberguista.Carnet.Generalitat</t>
  </si>
  <si>
    <t>DJP.JOV.Gencat.Pla Local de Joventut</t>
  </si>
  <si>
    <t>DJP.JOV.Diba.Catàleg activitats per a joves</t>
  </si>
  <si>
    <t>DJP.PAR.Diba.Consell d'infants i fioment de la participació</t>
  </si>
  <si>
    <t>DJP.JOV.Diba.PIDCES.Punt informació i dinamització juvenil</t>
  </si>
  <si>
    <t>DJP.PAR.Diba.Foment de la participació</t>
  </si>
  <si>
    <t>46500</t>
  </si>
  <si>
    <t>DJP.JOV.CCVO.Curs de monitors de lleure</t>
  </si>
  <si>
    <t>DJP.JOV.Concert</t>
  </si>
  <si>
    <t>47001</t>
  </si>
  <si>
    <t>DJP.JOV.Festa Major.Barres</t>
  </si>
  <si>
    <t>206.DJP.Din.Cultural, Lleure i Particip.</t>
  </si>
  <si>
    <t>207</t>
  </si>
  <si>
    <t>23100</t>
  </si>
  <si>
    <t>ACP.POI.Programa de Cooperació i Solidaritat</t>
  </si>
  <si>
    <t>ACP.POS.ASS.CCVO.Conveni polítiques socials.</t>
  </si>
  <si>
    <t>ACP.POS.ASS.Transport acció social</t>
  </si>
  <si>
    <t>ACP.POS.ASS.Material acció social</t>
  </si>
  <si>
    <t>ACP.POS.ASS.Kits Creu Roja suport social</t>
  </si>
  <si>
    <t>23101</t>
  </si>
  <si>
    <t>ACP.POS.Casal d'avis.Llum</t>
  </si>
  <si>
    <t>ACP.POS.Casa d'avils.Calefacció</t>
  </si>
  <si>
    <t>ACP.POS.Casal d'avis.Neteja</t>
  </si>
  <si>
    <t>23102</t>
  </si>
  <si>
    <t>ACP.POS.ASS.Activitats gent gran</t>
  </si>
  <si>
    <t>ACP.POS.ASS.Asil Hospital-Residència Pilar.Nadal i Reis</t>
  </si>
  <si>
    <t>23200</t>
  </si>
  <si>
    <t>ACP.POI.DIV.Programa Igualtat home-dona</t>
  </si>
  <si>
    <t>ACP.POI.DIV.Programa diversitat i ciutadania</t>
  </si>
  <si>
    <t>ACP.POI.DIV.Atenció a dones violència de gènere</t>
  </si>
  <si>
    <t>23300</t>
  </si>
  <si>
    <t>ACP.POS.ASS.Teleassistència.Servei</t>
  </si>
  <si>
    <t>ACP.POI.DIV.Programa atenció persones amb discapacitats</t>
  </si>
  <si>
    <t>ACP.POS.Varis convenis serveis socials Figaró</t>
  </si>
  <si>
    <t>ACP.POS.Persones amb discapacitat.Teràpia</t>
  </si>
  <si>
    <t>ACP.POS.ASS.SAD.Atenció domiciliària</t>
  </si>
  <si>
    <t>ACP.POS.ASS.SAD.Ajuntament</t>
  </si>
  <si>
    <t>ACP.POS.IRIS.Conveni</t>
  </si>
  <si>
    <t>ACP.BEF.ASS.Atenció a les persones</t>
  </si>
  <si>
    <t>ACP.POSS.Contingència d'emergència</t>
  </si>
  <si>
    <t>ACP.POS.SSS.Menjadors escolars</t>
  </si>
  <si>
    <t>48003</t>
  </si>
  <si>
    <t>ACP.POS.Ajuts menjador ajuntament</t>
  </si>
  <si>
    <t>ACP.BEF.ASS.Càrites Parroquial.Banc Aliments</t>
  </si>
  <si>
    <t>ACP.POS.SSS.Material escolar i llibres</t>
  </si>
  <si>
    <t>ACP.POS.ASS.IBI.Bossa subvenció</t>
  </si>
  <si>
    <t>ACP.POS.Associació Gent Gran de la Garriga.Neteja</t>
  </si>
  <si>
    <t>ACP.POI.ENT.Promoció persones nouvingudes</t>
  </si>
  <si>
    <t>ACP.POI.ENT.Associació Dofins</t>
  </si>
  <si>
    <t>ACP.POI.ENT.Associació dones d'Ara</t>
  </si>
  <si>
    <t>ACP.POI.Fons de solidaritat 0,80%</t>
  </si>
  <si>
    <t>15200</t>
  </si>
  <si>
    <t>63900</t>
  </si>
  <si>
    <t>ACP.DIBA.Gent Gran.Programa arrenjaments habitatges</t>
  </si>
  <si>
    <t>ACP.POS.P09.PP.Teleassistència</t>
  </si>
  <si>
    <t>ACP.POS.P04.PP.Cursos alfabetització</t>
  </si>
  <si>
    <t>ACP.POS.Activitats gent gran</t>
  </si>
  <si>
    <t>45000</t>
  </si>
  <si>
    <t>ACP.POI.Gencat.Institut Català de les dones</t>
  </si>
  <si>
    <t>ACP.POS.Gencat.Conveni Justícia Juvenil</t>
  </si>
  <si>
    <t>ACP.POS.Diba.Serveis Socials.Conveni</t>
  </si>
  <si>
    <t>ACP.POS.Diba.SAD.Aportació</t>
  </si>
  <si>
    <t>ACP.POI.Diba.Polítiques d'igualtat dona-home</t>
  </si>
  <si>
    <t>ACP.POI.Diba.Polítiques cooperació al desenvolupament</t>
  </si>
  <si>
    <t>ACP.POI.Diba.Diversitat i ciutadania</t>
  </si>
  <si>
    <t>ACP.POS.Diba.Finançament Benestar Social 2012-2015 (46100-01</t>
  </si>
  <si>
    <t>46108</t>
  </si>
  <si>
    <t>46200</t>
  </si>
  <si>
    <t>ACP.POI.Varis convenis Ajuntament Figaró</t>
  </si>
  <si>
    <t>ACP.POS.CCVO.UBASP</t>
  </si>
  <si>
    <t>46501</t>
  </si>
  <si>
    <t>ACP.POS.CCVO.Beques ajut menjador</t>
  </si>
  <si>
    <t>ACP.POS.Cànon.Casal d'Estiu</t>
  </si>
  <si>
    <t>207.ACP.Acció Social,Coop. i Pol.Igual.</t>
  </si>
  <si>
    <t>301</t>
  </si>
  <si>
    <t>93100</t>
  </si>
  <si>
    <t>HIS.Premsa,revistes,llibres i altres</t>
  </si>
  <si>
    <t>93200</t>
  </si>
  <si>
    <t>22708</t>
  </si>
  <si>
    <t>HIS.DIBA.ORGT.Tributs i preus públics.Servei recaptació</t>
  </si>
  <si>
    <t>93201</t>
  </si>
  <si>
    <t>HIS.SOREA.Clavegueram.Servei recaptació</t>
  </si>
  <si>
    <t>01100</t>
  </si>
  <si>
    <t>31000</t>
  </si>
  <si>
    <t>HIS.Pòlisses de crèdit curt termini</t>
  </si>
  <si>
    <t>31001</t>
  </si>
  <si>
    <t>HIS.Deute.BBVA.0330498902</t>
  </si>
  <si>
    <t>31002</t>
  </si>
  <si>
    <t>HIS.Deute.BBVA.0402672700</t>
  </si>
  <si>
    <t>31003</t>
  </si>
  <si>
    <t>HIS.Deute.BBVA.0812923503</t>
  </si>
  <si>
    <t>31004</t>
  </si>
  <si>
    <t>HIS.Deute.BBVA.9546046216</t>
  </si>
  <si>
    <t>31005</t>
  </si>
  <si>
    <t>HIS.Deute.CAM.9600005220</t>
  </si>
  <si>
    <t>31006</t>
  </si>
  <si>
    <t>HIS.Deute.CAM.9600005406</t>
  </si>
  <si>
    <t>31007</t>
  </si>
  <si>
    <t>HIS.Deute.CAT.9616634368</t>
  </si>
  <si>
    <t>31008</t>
  </si>
  <si>
    <t>HIS.Deute.CAT.9616678335</t>
  </si>
  <si>
    <t>31009</t>
  </si>
  <si>
    <t>HIS.Deute.CAT.9616684665</t>
  </si>
  <si>
    <t>31010</t>
  </si>
  <si>
    <t>HIS.Deute.CAT.9616662384</t>
  </si>
  <si>
    <t>31011</t>
  </si>
  <si>
    <t>HIS.Deute.CAT.9616664169</t>
  </si>
  <si>
    <t>31012</t>
  </si>
  <si>
    <t>HIS.Deute.CAT.9616684676</t>
  </si>
  <si>
    <t>31013</t>
  </si>
  <si>
    <t>HIS.Deute.CAT.9616676719</t>
  </si>
  <si>
    <t>31014</t>
  </si>
  <si>
    <t>HIS.Deute.CAT.9616671780</t>
  </si>
  <si>
    <t>31015</t>
  </si>
  <si>
    <t>HIS.Deute.cat.9616676763</t>
  </si>
  <si>
    <t>31016</t>
  </si>
  <si>
    <t>HIS.Deute.SAN.1030606505</t>
  </si>
  <si>
    <t>31017</t>
  </si>
  <si>
    <t>HIS.Deute.SAB.807250802104</t>
  </si>
  <si>
    <t>31018</t>
  </si>
  <si>
    <t>HIS.Deute.BBVA.ICO</t>
  </si>
  <si>
    <t>31900</t>
  </si>
  <si>
    <t>HIS.Deute.Altres despeses financeres</t>
  </si>
  <si>
    <t>35900</t>
  </si>
  <si>
    <t>HIS.Serveis bancaris.Comissions</t>
  </si>
  <si>
    <t>91100</t>
  </si>
  <si>
    <t>HIS.Diba.CCCL.2005</t>
  </si>
  <si>
    <t>91101</t>
  </si>
  <si>
    <t>HIS.DIBA.CCCL.2007</t>
  </si>
  <si>
    <t>91301</t>
  </si>
  <si>
    <t>91302</t>
  </si>
  <si>
    <t>91303</t>
  </si>
  <si>
    <t>91304</t>
  </si>
  <si>
    <t>91305</t>
  </si>
  <si>
    <t>91306</t>
  </si>
  <si>
    <t>91307</t>
  </si>
  <si>
    <t>91308</t>
  </si>
  <si>
    <t>91309</t>
  </si>
  <si>
    <t>91310</t>
  </si>
  <si>
    <t>91311</t>
  </si>
  <si>
    <t>91312</t>
  </si>
  <si>
    <t>HIS.Deute.CAT.9616676763</t>
  </si>
  <si>
    <t>91313</t>
  </si>
  <si>
    <t>91314</t>
  </si>
  <si>
    <t>91315</t>
  </si>
  <si>
    <t>91316</t>
  </si>
  <si>
    <t>91317</t>
  </si>
  <si>
    <t>91318</t>
  </si>
  <si>
    <t>11300</t>
  </si>
  <si>
    <t>HIS.I01.Impost sobre béns immobles naturalesa urbana</t>
  </si>
  <si>
    <t>11500</t>
  </si>
  <si>
    <t>HIS.I03.IVTM.Impost vehicles tracció mecànica</t>
  </si>
  <si>
    <t>11600</t>
  </si>
  <si>
    <t>HIS.I05.IVTNU.Impost increment valor terrenys naturalesa urb</t>
  </si>
  <si>
    <t>13000</t>
  </si>
  <si>
    <t>HIS.I02.IAE.Impost activitats econòmiques</t>
  </si>
  <si>
    <t>HIS.Taxa Telefònica Espanya SAU</t>
  </si>
  <si>
    <t>33301</t>
  </si>
  <si>
    <t>HIS.Taxa telefonia mòbil</t>
  </si>
  <si>
    <t>33901</t>
  </si>
  <si>
    <t>HIS.G12.Publicitat directa bústies</t>
  </si>
  <si>
    <t>39210</t>
  </si>
  <si>
    <t>HIS.Recàrrec procediment executiu</t>
  </si>
  <si>
    <t>39211</t>
  </si>
  <si>
    <t>HIS.Recàrrec constrenyiment</t>
  </si>
  <si>
    <t>39300</t>
  </si>
  <si>
    <t>HIS.Interessos de demora</t>
  </si>
  <si>
    <t>42000</t>
  </si>
  <si>
    <t>HIS.AGE.PIE</t>
  </si>
  <si>
    <t>HIS.Gencat.Fons cooperació municipal</t>
  </si>
  <si>
    <t>45001</t>
  </si>
  <si>
    <t>HIS.Gencat.Fons cooperació supramunicipal</t>
  </si>
  <si>
    <t>52000</t>
  </si>
  <si>
    <t>HIS.Ingressos patrimonials.Interessos dipòsits</t>
  </si>
  <si>
    <t>55002</t>
  </si>
  <si>
    <t>HIS.Ingressos patrim. Concessions adm. contrap. periòdica</t>
  </si>
  <si>
    <t>83001</t>
  </si>
  <si>
    <t>Reintegrament préstec.Eduardo García Jurado</t>
  </si>
  <si>
    <t>83002</t>
  </si>
  <si>
    <t>Reintegrament préstec.Ernest García de la Cruz</t>
  </si>
  <si>
    <t>87000</t>
  </si>
  <si>
    <t>Romanent de tresoreria per a despeses generals</t>
  </si>
  <si>
    <t>87010</t>
  </si>
  <si>
    <t>RT per a despeses amb finançament afectat.</t>
  </si>
  <si>
    <t>301.Hisenda</t>
  </si>
  <si>
    <t>302</t>
  </si>
  <si>
    <t>SEI.SEC.CC.Material ordinari no inventariable</t>
  </si>
  <si>
    <t>SEI.SEC.CC.Premsa,revistes i anuncis</t>
  </si>
  <si>
    <t>SEI.SEC.Impremta.Papereria</t>
  </si>
  <si>
    <t>22004</t>
  </si>
  <si>
    <t>SEI.SEC.CC.Anuncis a repercutir</t>
  </si>
  <si>
    <t>22005</t>
  </si>
  <si>
    <t>SEI.SEC.Base de dades jurídiques</t>
  </si>
  <si>
    <t>SEI.SEC.Despeses serveis.Correus i missatgers</t>
  </si>
  <si>
    <t>SEI.SEC.Despeses serveis.Primes asseg. admin.</t>
  </si>
  <si>
    <t>22401</t>
  </si>
  <si>
    <t>SEI.SEC.Vehicles.Primes assegurances</t>
  </si>
  <si>
    <t>22500</t>
  </si>
  <si>
    <t>SEI.SEC.Tributs</t>
  </si>
  <si>
    <t>SEI.SEC.Impremta,Publicacions periòdiques</t>
  </si>
  <si>
    <t>22603</t>
  </si>
  <si>
    <t>SEI.SEC.CC.Publicacions diaris oficials</t>
  </si>
  <si>
    <t>22604</t>
  </si>
  <si>
    <t>SEI.SEC.Desp.serveis.interven.i repres. jurídiques</t>
  </si>
  <si>
    <t>SEI.SEC.Indemnitzacions danys via pública i altres</t>
  </si>
  <si>
    <t>SEI.SEC.CC.Neteja</t>
  </si>
  <si>
    <t>22707</t>
  </si>
  <si>
    <t>SEI.SEC.Servei de consultoria,assistència i serveis</t>
  </si>
  <si>
    <t>SEI.SEC.Inventari.Elaboració</t>
  </si>
  <si>
    <t>SEI.SEC.CC.Comunicat propietaris P.Can Dachs</t>
  </si>
  <si>
    <t>SEI.SEC.Jutjat de Pau.Despeses funcionament</t>
  </si>
  <si>
    <t>92002</t>
  </si>
  <si>
    <t>SEI.RRHH.Riscos laborals.Avaluació i prevenció</t>
  </si>
  <si>
    <t>SEI.RRHH.Gestoria</t>
  </si>
  <si>
    <t>SEI.RRHH.Proves psicotècniques ISPC</t>
  </si>
  <si>
    <t>SEI.RRHH.Millores proposades del Pla de PRL</t>
  </si>
  <si>
    <t>23020</t>
  </si>
  <si>
    <t>SEI.RRHH.Dietes personal municipal</t>
  </si>
  <si>
    <t>23120</t>
  </si>
  <si>
    <t>SEI.RRHH.Despeses locomoció</t>
  </si>
  <si>
    <t>SEI.RRHH.Indemnitz.assist.processos selectius</t>
  </si>
  <si>
    <t>92500</t>
  </si>
  <si>
    <t>SEI.SEC.Conveni Unió de consumidors</t>
  </si>
  <si>
    <t>41000</t>
  </si>
  <si>
    <t>SEI.Fundació P.Agrària</t>
  </si>
  <si>
    <t>39190</t>
  </si>
  <si>
    <t>SEI.SEC.G01.Sancions</t>
  </si>
  <si>
    <t>SEI.SEC.Publicacions</t>
  </si>
  <si>
    <t>SEI.SEC.Danys béns públics</t>
  </si>
  <si>
    <t>SEI.SEC.Seguretat Socail</t>
  </si>
  <si>
    <t>SEI.SEC.Gencat.Jutjat de Pau</t>
  </si>
  <si>
    <t>SEI.SEC.Diba.Suport als serveis municipals de consum</t>
  </si>
  <si>
    <t>302.SEI.Serveis Interns</t>
  </si>
  <si>
    <t>303</t>
  </si>
  <si>
    <t>TIC.CC.Comunicacions telefòniques</t>
  </si>
  <si>
    <t>92600</t>
  </si>
  <si>
    <t>SOC.TIC.Material oficina.Consumibles</t>
  </si>
  <si>
    <t>SOC.TIC.Manteniment equips processos informàtics</t>
  </si>
  <si>
    <t>21601</t>
  </si>
  <si>
    <t>SOC.TIC.Manteniment maquinària, instal.lacions tècniques</t>
  </si>
  <si>
    <t>22002</t>
  </si>
  <si>
    <t>SOC.TIC.Material informàtic no inventariable</t>
  </si>
  <si>
    <t>SOC.TIC.Serveis de telecomunicacions</t>
  </si>
  <si>
    <t>SOC.TIC.Estudis i treballs tècnics informàtics</t>
  </si>
  <si>
    <t>SOC.TIC.Estudis i treballs tècnics programari de gestió</t>
  </si>
  <si>
    <t>SOC.TIC.Simersa</t>
  </si>
  <si>
    <t>20600</t>
  </si>
  <si>
    <t>SOC.TIC.Renting maquinari</t>
  </si>
  <si>
    <t>SOC.TIC.Diba.Consolidació sistema gestió ingressos</t>
  </si>
  <si>
    <t>SOC.TIC.Diba.Simplificació gestió econòmica. Codi: 13/Y/9473</t>
  </si>
  <si>
    <t>303.SOC.Societat del Coneixement</t>
  </si>
  <si>
    <t>304</t>
  </si>
  <si>
    <t>24100</t>
  </si>
  <si>
    <t>TRE.Can Mora.Electricitat</t>
  </si>
  <si>
    <t>TRE.Can Mora.Gas</t>
  </si>
  <si>
    <t>TRE.Can Mora.Telèfon</t>
  </si>
  <si>
    <t>TRE.Millora ocupabilitat 11/Y/74978</t>
  </si>
  <si>
    <t>TRE.ILO-QUID</t>
  </si>
  <si>
    <t>24102</t>
  </si>
  <si>
    <t>TRE.Plans Extraordinaris Ocupació 2011</t>
  </si>
  <si>
    <t>24103</t>
  </si>
  <si>
    <t>TRE.Gencat.Programes Ocupacionals</t>
  </si>
  <si>
    <t>24104</t>
  </si>
  <si>
    <t>TRE.Gencat.Projectes innovadors</t>
  </si>
  <si>
    <t>43000</t>
  </si>
  <si>
    <t>PCT.TUR.Promoció.Material</t>
  </si>
  <si>
    <t>PCT.TUR.Termalisme.Campanya</t>
  </si>
  <si>
    <t>PCT.TUR.Fires</t>
  </si>
  <si>
    <t>PCT.TUR.Corpus.Campanya</t>
  </si>
  <si>
    <t>PCT.TUR.Can Raspall.Neteja</t>
  </si>
  <si>
    <t>21500</t>
  </si>
  <si>
    <t>PCT.TUR.Manteniment cases miniatura</t>
  </si>
  <si>
    <t>PCT.TUR.Can Raspall.Subministres</t>
  </si>
  <si>
    <t>43100</t>
  </si>
  <si>
    <t>PCT.COI.Campanya Nadal</t>
  </si>
  <si>
    <t>PCT.COI.Plans dinamització industrials i comercial</t>
  </si>
  <si>
    <t>PCT.COI.Dinamització comercial</t>
  </si>
  <si>
    <t>PCT.COI.Promoció mercat no sedentari</t>
  </si>
  <si>
    <t>PCT.COI.Nadal.Llums</t>
  </si>
  <si>
    <t>PCT.COI.Promoció i desenvolupament econòmic</t>
  </si>
  <si>
    <t>PCT.COI.Fira botifarra</t>
  </si>
  <si>
    <t>PCT.TUR.Consorcis i Convenis</t>
  </si>
  <si>
    <t>PCT.COI.ASIC/Aprop SQ.Subvenció</t>
  </si>
  <si>
    <t>29900</t>
  </si>
  <si>
    <t>PCT.TUP.DG.Impost establiments turístics</t>
  </si>
  <si>
    <t>PCT.COI.T01.Taxa ocupació via pública amb taules i cadires</t>
  </si>
  <si>
    <t>PCT.COI.T01.Taxa indústries al carrer i ambulants</t>
  </si>
  <si>
    <t>34401</t>
  </si>
  <si>
    <t>de Creditos retenidos pdtes utilización</t>
  </si>
  <si>
    <t>de Creditos retenidos para trasnf</t>
  </si>
  <si>
    <t>de Gastos comprometidos</t>
  </si>
  <si>
    <t>de Gastos autorizados</t>
  </si>
  <si>
    <t>% exec. s/ Oblig reconocidas</t>
  </si>
  <si>
    <t>PCT.TUP.P04.PP.Visites guiades</t>
  </si>
  <si>
    <t>36000</t>
  </si>
  <si>
    <t>PCT.TUP.Venda llibres</t>
  </si>
  <si>
    <t>36002</t>
  </si>
  <si>
    <t>PCT.TUP.Venda material promocional turístic</t>
  </si>
  <si>
    <t>PCT.TUP.Gencat.Restauració i museïtzació Vila Romana</t>
  </si>
  <si>
    <t>45081</t>
  </si>
  <si>
    <t>PCT.TRE.Gencat.Plans extraordinaris formació 2012</t>
  </si>
  <si>
    <t>45082</t>
  </si>
  <si>
    <t>PCT.TRE.Gencat.Projectes innovadors</t>
  </si>
  <si>
    <t>45083</t>
  </si>
  <si>
    <t>PCT.TRE.Gencat.Programes col.laboració social EMO/396/2012</t>
  </si>
  <si>
    <t>PCT.TRE.Diba.Dinamització tècnic inserció/club de feina</t>
  </si>
  <si>
    <t>PCT.TRE.Diba.Programa ILO-QUID 2012</t>
  </si>
  <si>
    <t>PCT.TRE.Diba.Curs millora ocupabilitat 2012</t>
  </si>
  <si>
    <t>PCT.COI.Diba.Comerç</t>
  </si>
  <si>
    <t>PCT.COI.Diba.Fires</t>
  </si>
  <si>
    <t>PCT.COI.DIBA.Promoció ocupació autònoma</t>
  </si>
  <si>
    <t>46106</t>
  </si>
  <si>
    <t>PCT.TRE.Diba.Finançament serveis locals d'ocupació 2013</t>
  </si>
  <si>
    <t>46107</t>
  </si>
  <si>
    <t>PCT.TRE.Diba.Finançament serveis locals d'ocupació 2012</t>
  </si>
  <si>
    <t>PCT.TUP.Diba.Promoció turística</t>
  </si>
  <si>
    <t>46109</t>
  </si>
  <si>
    <t>PCT.TRE.Diba.Apropa't.Codi: 13/Y/94915</t>
  </si>
  <si>
    <t>46110</t>
  </si>
  <si>
    <t>PCT.COI.Diba.Mercat</t>
  </si>
  <si>
    <t>PCT.TRE.Programens ocupacionals</t>
  </si>
  <si>
    <t>304.PCT.Promoec,COI,TRE,OCU,TUR</t>
  </si>
  <si>
    <t>401</t>
  </si>
  <si>
    <t>15100</t>
  </si>
  <si>
    <t>URB.Els Tremolencs.Estudis i treballs tècnics</t>
  </si>
  <si>
    <t>URB.Junta de Compensació.Can Terrés.Manteniment vials</t>
  </si>
  <si>
    <t>15005</t>
  </si>
  <si>
    <t>61000</t>
  </si>
  <si>
    <t>URB.VP.Pl.Mn.Jaume Oliveras i entorn.Arranjament</t>
  </si>
  <si>
    <t>60000</t>
  </si>
  <si>
    <t>URB.Passeig Congost.Can Luna.Asfaltat provisional</t>
  </si>
  <si>
    <t>URB.Pl.Mn.Jaume Oliveras.Centre Visitants</t>
  </si>
  <si>
    <t>29000</t>
  </si>
  <si>
    <t>ATS.URB.I04.ICIO.Impost construccions, instal·lac. i obres</t>
  </si>
  <si>
    <t>30901</t>
  </si>
  <si>
    <t>ATS.URB.T07.Taxa Cementiri Municipal</t>
  </si>
  <si>
    <t>ATS.URB.T05.Taxa llicència autotaxis</t>
  </si>
  <si>
    <t>ATS.URB.T06.Taxa llicències urbanístiques</t>
  </si>
  <si>
    <t>ATS.URB.T02.Taxa aprofitament especial domini públic</t>
  </si>
  <si>
    <t>URH.Gencat.DPTOP.Urb. Els Tremolencs</t>
  </si>
  <si>
    <t>Junta Compensació Can Terrers</t>
  </si>
  <si>
    <t>78001</t>
  </si>
  <si>
    <t>Aportació de Francisco Javier Luna Castillo</t>
  </si>
  <si>
    <t>401.URB.Urbanisme</t>
  </si>
  <si>
    <t>402</t>
  </si>
  <si>
    <t>16200</t>
  </si>
  <si>
    <t>22600</t>
  </si>
  <si>
    <t>MED.Cànon gestió residus.Escombraries.Consorci</t>
  </si>
  <si>
    <t>MED.Servei de gestió de residus municipals</t>
  </si>
  <si>
    <t>MED.Recollida porta a porta paper/cartró comercial</t>
  </si>
  <si>
    <t>17100</t>
  </si>
  <si>
    <t>MED.Parcs i jardins.Manteniment</t>
  </si>
  <si>
    <t>17900</t>
  </si>
  <si>
    <t>MED.Manteniment llera del riu</t>
  </si>
  <si>
    <t>MED.Sensibilització ambiental</t>
  </si>
  <si>
    <t>MED.Consorci Defensa del Besòs</t>
  </si>
  <si>
    <t>30200</t>
  </si>
  <si>
    <t>ATS.MED.T08.Taxa recollida d'escombraries</t>
  </si>
  <si>
    <t>32900</t>
  </si>
  <si>
    <t>ATS.MED.T11.Taxa prestació serveis intervenció int.</t>
  </si>
  <si>
    <t>ATS.MED.Compensació recollida paper i cartró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</si>
</sst>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.##000"/>
    <numFmt numFmtId="165" formatCode="0.0%"/>
    <numFmt numFmtId="166" formatCode="#,##0.0"/>
    <numFmt numFmtId="167" formatCode="#,##0.000"/>
    <numFmt numFmtId="168" formatCode="_-* #,##0.00\ _P_t_s_-;\-* #,##0.00\ _P_t_s_-;_-* &quot;-&quot;??\ _P_t_s_-;_-@_-"/>
    <numFmt numFmtId="169" formatCode="#,##0_ ;\-#,##0\ "/>
    <numFmt numFmtId="170" formatCode="_-* #,##0.00\ [$€]_-;\-* #,##0.00\ [$€]_-;_-* &quot;-&quot;??\ [$€]_-;_-@_-"/>
    <numFmt numFmtId="171" formatCode="_-* #,##0.00\ [$€-81D]_-;\-* #,##0.00\ [$€-81D]_-;_-* &quot;-&quot;??\ [$€-81D]_-;_-@_-"/>
    <numFmt numFmtId="172" formatCode="[$-C0A]dddd\,\ dd&quot; de &quot;mmmm&quot; de &quot;yyyy"/>
    <numFmt numFmtId="173" formatCode="0.0"/>
    <numFmt numFmtId="174" formatCode="#,##0.00\ &quot;€&quot;"/>
  </numFmts>
  <fonts count="6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u val="single"/>
      <sz val="10"/>
      <name val="Arial"/>
      <family val="2"/>
    </font>
    <font>
      <b/>
      <u val="single"/>
      <sz val="12"/>
      <name val="Arial"/>
      <family val="2"/>
    </font>
    <font>
      <sz val="16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color indexed="17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b/>
      <sz val="12"/>
      <color indexed="10"/>
      <name val="Arial"/>
      <family val="2"/>
    </font>
    <font>
      <sz val="18"/>
      <name val="Arial"/>
      <family val="0"/>
    </font>
    <font>
      <sz val="10"/>
      <color indexed="12"/>
      <name val="Arial"/>
      <family val="0"/>
    </font>
    <font>
      <sz val="10"/>
      <color indexed="48"/>
      <name val="Arial"/>
      <family val="0"/>
    </font>
    <font>
      <sz val="10"/>
      <color indexed="17"/>
      <name val="Arial"/>
      <family val="0"/>
    </font>
    <font>
      <sz val="10"/>
      <color indexed="57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215">
    <xf numFmtId="0" fontId="0" fillId="0" borderId="0" xfId="0" applyAlignment="1">
      <alignment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wrapText="1"/>
    </xf>
    <xf numFmtId="49" fontId="1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1" fontId="3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4" fontId="1" fillId="0" borderId="0" xfId="0" applyNumberFormat="1" applyFont="1" applyAlignment="1">
      <alignment wrapText="1"/>
    </xf>
    <xf numFmtId="0" fontId="1" fillId="33" borderId="0" xfId="0" applyFont="1" applyFill="1" applyAlignment="1">
      <alignment wrapText="1"/>
    </xf>
    <xf numFmtId="4" fontId="1" fillId="33" borderId="0" xfId="0" applyNumberFormat="1" applyFont="1" applyFill="1" applyAlignment="1">
      <alignment/>
    </xf>
    <xf numFmtId="4" fontId="1" fillId="33" borderId="0" xfId="0" applyNumberFormat="1" applyFont="1" applyFill="1" applyAlignment="1">
      <alignment wrapText="1"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0" fontId="1" fillId="0" borderId="0" xfId="0" applyFont="1" applyFill="1" applyAlignment="1">
      <alignment wrapText="1"/>
    </xf>
    <xf numFmtId="4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" fontId="6" fillId="0" borderId="0" xfId="0" applyNumberFormat="1" applyFont="1" applyAlignment="1">
      <alignment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5" fontId="1" fillId="0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4" fontId="1" fillId="33" borderId="0" xfId="56" applyNumberFormat="1" applyFont="1" applyFill="1" applyAlignment="1">
      <alignment/>
    </xf>
    <xf numFmtId="0" fontId="0" fillId="0" borderId="0" xfId="0" applyBorder="1" applyAlignment="1">
      <alignment/>
    </xf>
    <xf numFmtId="164" fontId="1" fillId="0" borderId="0" xfId="0" applyNumberFormat="1" applyFont="1" applyAlignment="1">
      <alignment horizontal="center" wrapText="1"/>
    </xf>
    <xf numFmtId="4" fontId="1" fillId="34" borderId="0" xfId="0" applyNumberFormat="1" applyFont="1" applyFill="1" applyAlignment="1">
      <alignment horizontal="center" wrapText="1"/>
    </xf>
    <xf numFmtId="4" fontId="0" fillId="34" borderId="0" xfId="0" applyNumberFormat="1" applyFill="1" applyAlignment="1">
      <alignment/>
    </xf>
    <xf numFmtId="4" fontId="1" fillId="34" borderId="0" xfId="0" applyNumberFormat="1" applyFont="1" applyFill="1" applyAlignment="1">
      <alignment/>
    </xf>
    <xf numFmtId="4" fontId="1" fillId="35" borderId="0" xfId="0" applyNumberFormat="1" applyFont="1" applyFill="1" applyAlignment="1">
      <alignment horizontal="center"/>
    </xf>
    <xf numFmtId="0" fontId="1" fillId="35" borderId="0" xfId="0" applyFont="1" applyFill="1" applyAlignment="1">
      <alignment/>
    </xf>
    <xf numFmtId="4" fontId="1" fillId="36" borderId="10" xfId="0" applyNumberFormat="1" applyFont="1" applyFill="1" applyBorder="1" applyAlignment="1">
      <alignment horizontal="center" wrapText="1"/>
    </xf>
    <xf numFmtId="4" fontId="1" fillId="0" borderId="0" xfId="0" applyNumberFormat="1" applyFont="1" applyFill="1" applyAlignment="1">
      <alignment horizontal="center" wrapText="1"/>
    </xf>
    <xf numFmtId="3" fontId="0" fillId="0" borderId="0" xfId="0" applyNumberFormat="1" applyFill="1" applyAlignment="1">
      <alignment/>
    </xf>
    <xf numFmtId="165" fontId="14" fillId="0" borderId="0" xfId="56" applyNumberFormat="1" applyFont="1" applyAlignment="1">
      <alignment/>
    </xf>
    <xf numFmtId="165" fontId="14" fillId="33" borderId="0" xfId="56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11" fillId="0" borderId="0" xfId="0" applyNumberFormat="1" applyFont="1" applyAlignment="1">
      <alignment/>
    </xf>
    <xf numFmtId="4" fontId="1" fillId="0" borderId="0" xfId="0" applyNumberFormat="1" applyFont="1" applyFill="1" applyBorder="1" applyAlignment="1">
      <alignment horizontal="center" wrapText="1"/>
    </xf>
    <xf numFmtId="3" fontId="16" fillId="0" borderId="0" xfId="0" applyNumberFormat="1" applyFont="1" applyAlignment="1">
      <alignment/>
    </xf>
    <xf numFmtId="4" fontId="0" fillId="0" borderId="0" xfId="0" applyNumberForma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3" fontId="11" fillId="0" borderId="0" xfId="0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49" fontId="1" fillId="0" borderId="0" xfId="0" applyNumberFormat="1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165" fontId="14" fillId="0" borderId="0" xfId="56" applyNumberFormat="1" applyFont="1" applyFill="1" applyAlignment="1">
      <alignment/>
    </xf>
    <xf numFmtId="4" fontId="0" fillId="0" borderId="0" xfId="0" applyNumberFormat="1" applyAlignment="1">
      <alignment wrapText="1"/>
    </xf>
    <xf numFmtId="4" fontId="16" fillId="0" borderId="0" xfId="0" applyNumberFormat="1" applyFont="1" applyBorder="1" applyAlignment="1">
      <alignment/>
    </xf>
    <xf numFmtId="4" fontId="16" fillId="0" borderId="0" xfId="0" applyNumberFormat="1" applyFont="1" applyAlignment="1">
      <alignment/>
    </xf>
    <xf numFmtId="1" fontId="17" fillId="0" borderId="0" xfId="0" applyNumberFormat="1" applyFont="1" applyAlignment="1">
      <alignment/>
    </xf>
    <xf numFmtId="4" fontId="17" fillId="0" borderId="0" xfId="0" applyNumberFormat="1" applyFont="1" applyAlignment="1">
      <alignment/>
    </xf>
    <xf numFmtId="0" fontId="17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" fontId="1" fillId="0" borderId="11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1" fontId="1" fillId="0" borderId="14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15" xfId="0" applyNumberFormat="1" applyBorder="1" applyAlignment="1">
      <alignment/>
    </xf>
    <xf numFmtId="1" fontId="1" fillId="0" borderId="16" xfId="0" applyNumberFormat="1" applyFont="1" applyBorder="1" applyAlignment="1">
      <alignment/>
    </xf>
    <xf numFmtId="4" fontId="0" fillId="0" borderId="17" xfId="0" applyNumberForma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0" fontId="7" fillId="33" borderId="0" xfId="0" applyFont="1" applyFill="1" applyAlignment="1">
      <alignment wrapText="1"/>
    </xf>
    <xf numFmtId="4" fontId="18" fillId="33" borderId="0" xfId="0" applyNumberFormat="1" applyFont="1" applyFill="1" applyAlignment="1">
      <alignment wrapText="1"/>
    </xf>
    <xf numFmtId="4" fontId="18" fillId="33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18" fillId="37" borderId="0" xfId="0" applyNumberFormat="1" applyFont="1" applyFill="1" applyAlignment="1">
      <alignment/>
    </xf>
    <xf numFmtId="4" fontId="18" fillId="33" borderId="0" xfId="0" applyNumberFormat="1" applyFont="1" applyFill="1" applyAlignment="1">
      <alignment wrapText="1"/>
    </xf>
    <xf numFmtId="4" fontId="0" fillId="0" borderId="0" xfId="0" applyNumberFormat="1" applyFill="1" applyAlignment="1">
      <alignment wrapText="1"/>
    </xf>
    <xf numFmtId="4" fontId="0" fillId="0" borderId="18" xfId="0" applyNumberFormat="1" applyBorder="1" applyAlignment="1">
      <alignment/>
    </xf>
    <xf numFmtId="4" fontId="1" fillId="0" borderId="17" xfId="0" applyNumberFormat="1" applyFont="1" applyBorder="1" applyAlignment="1">
      <alignment/>
    </xf>
    <xf numFmtId="1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165" fontId="1" fillId="0" borderId="0" xfId="56" applyNumberFormat="1" applyFont="1" applyFill="1" applyBorder="1" applyAlignment="1">
      <alignment horizontal="center"/>
    </xf>
    <xf numFmtId="4" fontId="1" fillId="0" borderId="0" xfId="0" applyNumberFormat="1" applyFont="1" applyFill="1" applyAlignment="1">
      <alignment horizontal="right" wrapText="1"/>
    </xf>
    <xf numFmtId="165" fontId="0" fillId="0" borderId="0" xfId="56" applyNumberFormat="1" applyFont="1" applyFill="1" applyBorder="1" applyAlignment="1">
      <alignment horizontal="center"/>
    </xf>
    <xf numFmtId="165" fontId="0" fillId="0" borderId="0" xfId="56" applyNumberFormat="1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1" fontId="10" fillId="0" borderId="0" xfId="0" applyNumberFormat="1" applyFont="1" applyAlignment="1">
      <alignment/>
    </xf>
    <xf numFmtId="1" fontId="10" fillId="33" borderId="0" xfId="0" applyNumberFormat="1" applyFont="1" applyFill="1" applyAlignment="1">
      <alignment/>
    </xf>
    <xf numFmtId="1" fontId="0" fillId="33" borderId="0" xfId="0" applyNumberFormat="1" applyFill="1" applyAlignment="1">
      <alignment/>
    </xf>
    <xf numFmtId="0" fontId="0" fillId="33" borderId="0" xfId="0" applyFill="1" applyAlignment="1">
      <alignment wrapText="1"/>
    </xf>
    <xf numFmtId="1" fontId="10" fillId="0" borderId="0" xfId="0" applyNumberFormat="1" applyFont="1" applyFill="1" applyAlignment="1">
      <alignment/>
    </xf>
    <xf numFmtId="0" fontId="0" fillId="0" borderId="0" xfId="0" applyFill="1" applyAlignment="1">
      <alignment wrapText="1"/>
    </xf>
    <xf numFmtId="4" fontId="17" fillId="0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wrapText="1"/>
    </xf>
    <xf numFmtId="0" fontId="7" fillId="0" borderId="0" xfId="0" applyFont="1" applyFill="1" applyAlignment="1">
      <alignment wrapText="1"/>
    </xf>
    <xf numFmtId="4" fontId="18" fillId="0" borderId="0" xfId="0" applyNumberFormat="1" applyFont="1" applyFill="1" applyAlignment="1">
      <alignment/>
    </xf>
    <xf numFmtId="49" fontId="0" fillId="0" borderId="0" xfId="0" applyNumberFormat="1" applyFill="1" applyAlignment="1">
      <alignment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1" fontId="0" fillId="38" borderId="0" xfId="0" applyNumberFormat="1" applyFill="1" applyAlignment="1">
      <alignment/>
    </xf>
    <xf numFmtId="0" fontId="19" fillId="0" borderId="0" xfId="0" applyFont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10" fontId="0" fillId="0" borderId="0" xfId="0" applyNumberFormat="1" applyAlignment="1">
      <alignment/>
    </xf>
    <xf numFmtId="0" fontId="0" fillId="33" borderId="0" xfId="0" applyFill="1" applyAlignment="1">
      <alignment horizontal="right"/>
    </xf>
    <xf numFmtId="4" fontId="0" fillId="33" borderId="0" xfId="0" applyNumberFormat="1" applyFill="1" applyAlignment="1">
      <alignment/>
    </xf>
    <xf numFmtId="10" fontId="0" fillId="33" borderId="0" xfId="0" applyNumberFormat="1" applyFill="1" applyAlignment="1">
      <alignment/>
    </xf>
    <xf numFmtId="4" fontId="0" fillId="33" borderId="0" xfId="0" applyNumberFormat="1" applyFill="1" applyBorder="1" applyAlignment="1">
      <alignment/>
    </xf>
    <xf numFmtId="0" fontId="2" fillId="0" borderId="0" xfId="0" applyFont="1" applyAlignment="1">
      <alignment/>
    </xf>
    <xf numFmtId="4" fontId="0" fillId="0" borderId="12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17" fillId="0" borderId="0" xfId="0" applyFont="1" applyAlignment="1">
      <alignment wrapText="1"/>
    </xf>
    <xf numFmtId="0" fontId="0" fillId="0" borderId="0" xfId="0" applyAlignment="1">
      <alignment horizontal="right" wrapText="1"/>
    </xf>
    <xf numFmtId="4" fontId="17" fillId="0" borderId="0" xfId="0" applyNumberFormat="1" applyFont="1" applyAlignment="1">
      <alignment horizontal="right" wrapText="1"/>
    </xf>
    <xf numFmtId="4" fontId="0" fillId="0" borderId="0" xfId="0" applyNumberFormat="1" applyAlignment="1">
      <alignment horizontal="right" wrapText="1"/>
    </xf>
    <xf numFmtId="4" fontId="20" fillId="0" borderId="0" xfId="0" applyNumberFormat="1" applyFont="1" applyAlignment="1">
      <alignment horizontal="right" wrapText="1"/>
    </xf>
    <xf numFmtId="4" fontId="20" fillId="39" borderId="0" xfId="0" applyNumberFormat="1" applyFont="1" applyFill="1" applyAlignment="1">
      <alignment horizontal="right" wrapText="1"/>
    </xf>
    <xf numFmtId="4" fontId="21" fillId="0" borderId="0" xfId="0" applyNumberFormat="1" applyFont="1" applyAlignment="1">
      <alignment horizontal="right" wrapText="1"/>
    </xf>
    <xf numFmtId="0" fontId="17" fillId="0" borderId="0" xfId="0" applyFont="1" applyFill="1" applyBorder="1" applyAlignment="1">
      <alignment wrapText="1"/>
    </xf>
    <xf numFmtId="0" fontId="0" fillId="0" borderId="0" xfId="0" applyAlignment="1">
      <alignment horizontal="right"/>
    </xf>
    <xf numFmtId="4" fontId="17" fillId="0" borderId="0" xfId="0" applyNumberFormat="1" applyFont="1" applyAlignment="1">
      <alignment horizontal="right"/>
    </xf>
    <xf numFmtId="4" fontId="22" fillId="0" borderId="0" xfId="0" applyNumberFormat="1" applyFont="1" applyAlignment="1">
      <alignment horizontal="right"/>
    </xf>
    <xf numFmtId="4" fontId="20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9" fontId="17" fillId="0" borderId="0" xfId="0" applyNumberFormat="1" applyFont="1" applyFill="1" applyAlignment="1">
      <alignment/>
    </xf>
    <xf numFmtId="4" fontId="20" fillId="39" borderId="0" xfId="0" applyNumberFormat="1" applyFont="1" applyFill="1" applyAlignment="1">
      <alignment horizontal="right"/>
    </xf>
    <xf numFmtId="4" fontId="0" fillId="33" borderId="0" xfId="0" applyNumberFormat="1" applyFill="1" applyAlignment="1">
      <alignment horizontal="right"/>
    </xf>
    <xf numFmtId="0" fontId="0" fillId="0" borderId="0" xfId="0" applyFill="1" applyBorder="1" applyAlignment="1">
      <alignment wrapText="1"/>
    </xf>
    <xf numFmtId="0" fontId="1" fillId="40" borderId="0" xfId="0" applyFont="1" applyFill="1" applyAlignment="1">
      <alignment horizontal="right"/>
    </xf>
    <xf numFmtId="4" fontId="1" fillId="40" borderId="0" xfId="0" applyNumberFormat="1" applyFont="1" applyFill="1" applyAlignment="1">
      <alignment horizontal="right"/>
    </xf>
    <xf numFmtId="4" fontId="0" fillId="0" borderId="0" xfId="0" applyNumberFormat="1" applyFill="1" applyAlignment="1">
      <alignment horizontal="right"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4" fontId="23" fillId="0" borderId="0" xfId="0" applyNumberFormat="1" applyFont="1" applyAlignment="1">
      <alignment horizontal="right"/>
    </xf>
    <xf numFmtId="0" fontId="21" fillId="0" borderId="0" xfId="0" applyFont="1" applyAlignment="1">
      <alignment horizontal="right"/>
    </xf>
    <xf numFmtId="0" fontId="23" fillId="39" borderId="0" xfId="0" applyFont="1" applyFill="1" applyAlignment="1">
      <alignment horizontal="right"/>
    </xf>
    <xf numFmtId="0" fontId="20" fillId="39" borderId="0" xfId="0" applyFont="1" applyFill="1" applyAlignment="1">
      <alignment/>
    </xf>
    <xf numFmtId="0" fontId="20" fillId="0" borderId="0" xfId="0" applyFont="1" applyAlignment="1">
      <alignment/>
    </xf>
    <xf numFmtId="1" fontId="0" fillId="38" borderId="0" xfId="0" applyNumberFormat="1" applyFont="1" applyFill="1" applyAlignment="1">
      <alignment/>
    </xf>
    <xf numFmtId="49" fontId="0" fillId="38" borderId="0" xfId="0" applyNumberFormat="1" applyFont="1" applyFill="1" applyAlignment="1">
      <alignment/>
    </xf>
    <xf numFmtId="4" fontId="0" fillId="38" borderId="0" xfId="0" applyNumberFormat="1" applyFont="1" applyFill="1" applyAlignment="1">
      <alignment/>
    </xf>
    <xf numFmtId="4" fontId="0" fillId="38" borderId="0" xfId="0" applyNumberFormat="1" applyFill="1" applyAlignment="1">
      <alignment/>
    </xf>
    <xf numFmtId="49" fontId="0" fillId="38" borderId="0" xfId="0" applyNumberFormat="1" applyFill="1" applyAlignment="1">
      <alignment wrapText="1"/>
    </xf>
    <xf numFmtId="1" fontId="0" fillId="40" borderId="0" xfId="0" applyNumberFormat="1" applyFill="1" applyAlignment="1">
      <alignment/>
    </xf>
    <xf numFmtId="49" fontId="0" fillId="40" borderId="0" xfId="0" applyNumberFormat="1" applyFill="1" applyAlignment="1">
      <alignment/>
    </xf>
    <xf numFmtId="4" fontId="0" fillId="40" borderId="0" xfId="0" applyNumberFormat="1" applyFill="1" applyAlignment="1">
      <alignment/>
    </xf>
    <xf numFmtId="0" fontId="17" fillId="0" borderId="0" xfId="0" applyFont="1" applyFill="1" applyAlignment="1">
      <alignment wrapText="1"/>
    </xf>
    <xf numFmtId="0" fontId="17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49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 wrapText="1"/>
    </xf>
    <xf numFmtId="4" fontId="0" fillId="33" borderId="0" xfId="0" applyNumberFormat="1" applyFill="1" applyBorder="1" applyAlignment="1">
      <alignment horizontal="right"/>
    </xf>
    <xf numFmtId="49" fontId="0" fillId="0" borderId="0" xfId="0" applyNumberFormat="1" applyFill="1" applyBorder="1" applyAlignment="1">
      <alignment horizontal="right"/>
    </xf>
    <xf numFmtId="49" fontId="0" fillId="33" borderId="0" xfId="0" applyNumberFormat="1" applyFill="1" applyBorder="1" applyAlignment="1">
      <alignment horizontal="right"/>
    </xf>
    <xf numFmtId="49" fontId="0" fillId="0" borderId="0" xfId="0" applyNumberFormat="1" applyFont="1" applyFill="1" applyAlignment="1">
      <alignment/>
    </xf>
    <xf numFmtId="49" fontId="2" fillId="0" borderId="0" xfId="0" applyNumberFormat="1" applyFont="1" applyAlignment="1">
      <alignment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4" fontId="0" fillId="33" borderId="0" xfId="0" applyNumberFormat="1" applyFont="1" applyFill="1" applyAlignment="1">
      <alignment/>
    </xf>
    <xf numFmtId="4" fontId="17" fillId="0" borderId="0" xfId="0" applyNumberFormat="1" applyFont="1" applyFill="1" applyAlignment="1">
      <alignment/>
    </xf>
    <xf numFmtId="10" fontId="1" fillId="0" borderId="0" xfId="0" applyNumberFormat="1" applyFont="1" applyAlignment="1">
      <alignment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4" fontId="1" fillId="0" borderId="10" xfId="0" applyNumberFormat="1" applyFont="1" applyBorder="1" applyAlignment="1">
      <alignment horizontal="right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P49"/>
  <sheetViews>
    <sheetView zoomScale="85" zoomScaleNormal="85" zoomScalePageLayoutView="0" workbookViewId="0" topLeftCell="A1">
      <selection activeCell="N30" sqref="N30"/>
    </sheetView>
  </sheetViews>
  <sheetFormatPr defaultColWidth="11.421875" defaultRowHeight="12.75"/>
  <cols>
    <col min="1" max="1" width="4.8515625" style="4" bestFit="1" customWidth="1"/>
    <col min="2" max="3" width="6.00390625" style="4" bestFit="1" customWidth="1"/>
    <col min="4" max="4" width="48.140625" style="8" customWidth="1"/>
    <col min="5" max="5" width="17.57421875" style="1" customWidth="1"/>
    <col min="6" max="7" width="15.57421875" style="1" customWidth="1"/>
    <col min="8" max="8" width="15.140625" style="1" customWidth="1"/>
    <col min="9" max="9" width="16.140625" style="1" hidden="1" customWidth="1"/>
    <col min="10" max="10" width="12.7109375" style="1" hidden="1" customWidth="1"/>
    <col min="11" max="11" width="13.7109375" style="1" hidden="1" customWidth="1"/>
    <col min="12" max="12" width="15.7109375" style="1" hidden="1" customWidth="1"/>
    <col min="13" max="13" width="14.00390625" style="0" customWidth="1"/>
    <col min="14" max="14" width="12.7109375" style="0" customWidth="1"/>
    <col min="15" max="15" width="15.140625" style="0" customWidth="1"/>
  </cols>
  <sheetData>
    <row r="1" spans="1:4" ht="18">
      <c r="A1" s="111" t="s">
        <v>308</v>
      </c>
      <c r="B1" s="112"/>
      <c r="C1" s="112"/>
      <c r="D1" s="113"/>
    </row>
    <row r="2" ht="18">
      <c r="A2" s="110"/>
    </row>
    <row r="3" spans="1:15" ht="15.75">
      <c r="A3" s="12" t="s">
        <v>336</v>
      </c>
      <c r="B3" s="11"/>
      <c r="C3" s="11"/>
      <c r="H3" s="12">
        <v>2013</v>
      </c>
      <c r="I3" s="12">
        <v>2014</v>
      </c>
      <c r="J3" s="46" t="s">
        <v>449</v>
      </c>
      <c r="K3" s="46" t="s">
        <v>450</v>
      </c>
      <c r="L3" s="46" t="s">
        <v>451</v>
      </c>
      <c r="M3" s="12">
        <v>2014</v>
      </c>
      <c r="N3" s="1"/>
      <c r="O3" s="1"/>
    </row>
    <row r="4" spans="1:13" ht="20.25">
      <c r="A4" s="12" t="s">
        <v>469</v>
      </c>
      <c r="B4" s="27"/>
      <c r="C4" s="27"/>
      <c r="D4" s="27"/>
      <c r="E4" s="27"/>
      <c r="F4" s="27"/>
      <c r="G4" s="27"/>
      <c r="H4" s="65">
        <v>104885.06</v>
      </c>
      <c r="I4" s="65">
        <v>104885.06</v>
      </c>
      <c r="J4" s="27"/>
      <c r="K4" s="27"/>
      <c r="M4" s="65">
        <v>104885.06</v>
      </c>
    </row>
    <row r="5" spans="1:14" ht="20.25">
      <c r="A5" s="12"/>
      <c r="B5" s="27"/>
      <c r="C5" s="27"/>
      <c r="D5" s="27"/>
      <c r="E5" s="27"/>
      <c r="F5" s="27"/>
      <c r="G5" s="65" t="s">
        <v>470</v>
      </c>
      <c r="H5" s="65">
        <v>235841.22</v>
      </c>
      <c r="I5" s="65">
        <v>135841.22</v>
      </c>
      <c r="J5" s="27"/>
      <c r="K5" s="27"/>
      <c r="M5" s="65">
        <v>135841.22</v>
      </c>
      <c r="N5" s="1"/>
    </row>
    <row r="6" spans="1:11" ht="10.5" customHeight="1">
      <c r="A6" s="12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20.25">
      <c r="A7" s="12" t="s">
        <v>471</v>
      </c>
      <c r="B7" s="27"/>
      <c r="C7" s="27"/>
      <c r="D7" s="27"/>
      <c r="E7" s="27"/>
      <c r="F7" s="27"/>
      <c r="G7" s="27"/>
      <c r="H7" s="27"/>
      <c r="I7" s="27"/>
      <c r="J7" s="27"/>
      <c r="K7" s="27"/>
    </row>
    <row r="8" spans="1:15" ht="54.75" customHeight="1">
      <c r="A8" s="5" t="s">
        <v>269</v>
      </c>
      <c r="B8" s="5" t="s">
        <v>270</v>
      </c>
      <c r="C8" s="5" t="s">
        <v>271</v>
      </c>
      <c r="D8" s="9" t="s">
        <v>272</v>
      </c>
      <c r="E8" s="29" t="s">
        <v>273</v>
      </c>
      <c r="F8" s="28" t="s">
        <v>274</v>
      </c>
      <c r="G8" s="49" t="s">
        <v>275</v>
      </c>
      <c r="H8" s="56"/>
      <c r="I8" s="56"/>
      <c r="J8" s="56"/>
      <c r="K8" s="56"/>
      <c r="L8" s="56"/>
      <c r="M8" s="48" t="s">
        <v>260</v>
      </c>
      <c r="N8" s="56"/>
      <c r="O8" s="56"/>
    </row>
    <row r="9" spans="1:16" ht="25.5" customHeight="1">
      <c r="A9" s="4" t="s">
        <v>277</v>
      </c>
      <c r="B9" s="4" t="s">
        <v>278</v>
      </c>
      <c r="C9" s="4" t="s">
        <v>279</v>
      </c>
      <c r="D9" s="10" t="s">
        <v>280</v>
      </c>
      <c r="E9" s="1">
        <v>62000</v>
      </c>
      <c r="F9" s="1">
        <v>62000</v>
      </c>
      <c r="G9" s="7">
        <v>32096.45</v>
      </c>
      <c r="H9" s="106"/>
      <c r="I9" s="58"/>
      <c r="J9" s="58"/>
      <c r="K9" s="58"/>
      <c r="L9" s="58"/>
      <c r="M9" s="7">
        <v>50000</v>
      </c>
      <c r="N9" s="58"/>
      <c r="O9" s="107"/>
      <c r="P9" s="1"/>
    </row>
    <row r="10" spans="1:15" ht="12.75">
      <c r="A10" s="4" t="s">
        <v>277</v>
      </c>
      <c r="B10" s="4" t="s">
        <v>278</v>
      </c>
      <c r="C10" s="4" t="s">
        <v>281</v>
      </c>
      <c r="D10" s="10" t="s">
        <v>282</v>
      </c>
      <c r="E10" s="1">
        <v>3000</v>
      </c>
      <c r="F10" s="1">
        <v>3000</v>
      </c>
      <c r="G10" s="7">
        <v>1442.89</v>
      </c>
      <c r="H10" s="106"/>
      <c r="I10" s="58"/>
      <c r="J10" s="58"/>
      <c r="K10" s="58"/>
      <c r="L10" s="58"/>
      <c r="M10" s="7">
        <v>3500</v>
      </c>
      <c r="N10" s="58"/>
      <c r="O10" s="107"/>
    </row>
    <row r="11" spans="1:15" ht="12.75">
      <c r="A11" s="4" t="s">
        <v>277</v>
      </c>
      <c r="B11" s="4" t="s">
        <v>283</v>
      </c>
      <c r="C11" s="4" t="s">
        <v>284</v>
      </c>
      <c r="D11" s="10" t="s">
        <v>285</v>
      </c>
      <c r="E11" s="1">
        <v>500</v>
      </c>
      <c r="F11" s="1">
        <v>500</v>
      </c>
      <c r="G11" s="7">
        <v>0</v>
      </c>
      <c r="H11" s="106"/>
      <c r="I11" s="58"/>
      <c r="J11" s="58"/>
      <c r="K11" s="58"/>
      <c r="L11" s="58"/>
      <c r="M11" s="7">
        <v>500</v>
      </c>
      <c r="N11" s="58"/>
      <c r="O11" s="107"/>
    </row>
    <row r="12" spans="1:15" ht="12.75">
      <c r="A12" s="4" t="s">
        <v>277</v>
      </c>
      <c r="B12" s="4" t="s">
        <v>286</v>
      </c>
      <c r="C12" s="4" t="s">
        <v>284</v>
      </c>
      <c r="D12" s="10" t="s">
        <v>287</v>
      </c>
      <c r="E12" s="1">
        <v>1</v>
      </c>
      <c r="F12" s="1">
        <v>1</v>
      </c>
      <c r="G12" s="7">
        <v>0</v>
      </c>
      <c r="H12" s="106"/>
      <c r="I12" s="58"/>
      <c r="J12" s="58"/>
      <c r="K12" s="58"/>
      <c r="L12" s="58"/>
      <c r="M12" s="7">
        <v>1</v>
      </c>
      <c r="N12" s="58"/>
      <c r="O12" s="107"/>
    </row>
    <row r="13" spans="1:16" ht="12.75">
      <c r="A13" s="4" t="s">
        <v>277</v>
      </c>
      <c r="B13" s="4" t="s">
        <v>288</v>
      </c>
      <c r="C13" s="4" t="s">
        <v>284</v>
      </c>
      <c r="D13" s="10" t="s">
        <v>289</v>
      </c>
      <c r="E13" s="1">
        <v>7800</v>
      </c>
      <c r="F13" s="1">
        <v>7800</v>
      </c>
      <c r="G13" s="7">
        <v>7683.49</v>
      </c>
      <c r="H13" s="106"/>
      <c r="I13" s="58"/>
      <c r="J13" s="58"/>
      <c r="K13" s="58"/>
      <c r="L13" s="58"/>
      <c r="M13" s="7">
        <v>9000</v>
      </c>
      <c r="N13" s="58"/>
      <c r="O13" s="107"/>
      <c r="P13" s="1"/>
    </row>
    <row r="14" spans="1:15" s="14" customFormat="1" ht="12.75">
      <c r="A14" s="5"/>
      <c r="B14" s="5"/>
      <c r="C14" s="5"/>
      <c r="D14" s="13"/>
      <c r="E14" s="6">
        <v>73301</v>
      </c>
      <c r="F14" s="6">
        <v>73301</v>
      </c>
      <c r="G14" s="23">
        <f>+SUM(G9:G13)</f>
        <v>41222.83</v>
      </c>
      <c r="H14" s="104"/>
      <c r="I14" s="59"/>
      <c r="J14" s="59"/>
      <c r="K14" s="59"/>
      <c r="L14" s="59"/>
      <c r="M14" s="6">
        <f>+SUM(M9:M13)</f>
        <v>63001</v>
      </c>
      <c r="N14" s="59"/>
      <c r="O14" s="104"/>
    </row>
    <row r="15" spans="1:15" s="26" customFormat="1" ht="12.75">
      <c r="A15" s="25"/>
      <c r="B15" s="25"/>
      <c r="C15" s="25"/>
      <c r="D15" s="22"/>
      <c r="E15" s="23"/>
      <c r="F15" s="23"/>
      <c r="G15" s="23"/>
      <c r="H15" s="104"/>
      <c r="I15" s="59"/>
      <c r="J15" s="59"/>
      <c r="K15" s="59"/>
      <c r="L15" s="59"/>
      <c r="M15" s="63"/>
      <c r="N15" s="59"/>
      <c r="O15" s="104"/>
    </row>
    <row r="16" spans="1:15" ht="15.75">
      <c r="A16" s="12" t="s">
        <v>472</v>
      </c>
      <c r="H16" s="58"/>
      <c r="I16" s="58"/>
      <c r="J16" s="58"/>
      <c r="K16" s="58"/>
      <c r="L16" s="58"/>
      <c r="N16" s="58"/>
      <c r="O16" s="58"/>
    </row>
    <row r="17" spans="1:15" ht="25.5">
      <c r="A17" s="5" t="s">
        <v>269</v>
      </c>
      <c r="B17" s="5" t="s">
        <v>270</v>
      </c>
      <c r="C17" s="5" t="s">
        <v>271</v>
      </c>
      <c r="D17" s="9" t="s">
        <v>272</v>
      </c>
      <c r="E17" s="29" t="s">
        <v>273</v>
      </c>
      <c r="F17" s="28" t="s">
        <v>274</v>
      </c>
      <c r="G17" s="49" t="s">
        <v>275</v>
      </c>
      <c r="H17" s="56"/>
      <c r="I17" s="56"/>
      <c r="J17" s="56"/>
      <c r="K17" s="56"/>
      <c r="L17" s="56"/>
      <c r="M17" s="48" t="s">
        <v>260</v>
      </c>
      <c r="N17" s="56"/>
      <c r="O17" s="56"/>
    </row>
    <row r="18" spans="1:15" ht="28.5" customHeight="1">
      <c r="A18" s="4" t="s">
        <v>277</v>
      </c>
      <c r="B18" s="4" t="s">
        <v>290</v>
      </c>
      <c r="C18" s="4" t="s">
        <v>291</v>
      </c>
      <c r="D18" s="10" t="s">
        <v>292</v>
      </c>
      <c r="E18" s="1">
        <v>90.15</v>
      </c>
      <c r="F18" s="1">
        <v>90.15</v>
      </c>
      <c r="G18" s="7">
        <v>90.15</v>
      </c>
      <c r="H18" s="106"/>
      <c r="I18" s="58"/>
      <c r="J18" s="58"/>
      <c r="K18" s="58"/>
      <c r="L18" s="58"/>
      <c r="M18" s="7">
        <v>90</v>
      </c>
      <c r="N18" s="58"/>
      <c r="O18" s="107"/>
    </row>
    <row r="19" spans="1:15" ht="12.75">
      <c r="A19" s="4" t="s">
        <v>277</v>
      </c>
      <c r="B19" s="4" t="s">
        <v>290</v>
      </c>
      <c r="C19" s="4" t="s">
        <v>293</v>
      </c>
      <c r="D19" s="10" t="s">
        <v>294</v>
      </c>
      <c r="E19" s="1">
        <v>1000</v>
      </c>
      <c r="F19" s="1">
        <v>1000</v>
      </c>
      <c r="G19" s="7">
        <v>1000</v>
      </c>
      <c r="H19" s="106"/>
      <c r="I19" s="58"/>
      <c r="J19" s="58"/>
      <c r="K19" s="58"/>
      <c r="L19" s="58"/>
      <c r="M19" s="7">
        <v>1000</v>
      </c>
      <c r="N19" s="58"/>
      <c r="O19" s="107"/>
    </row>
    <row r="20" spans="1:15" ht="12.75">
      <c r="A20" s="4" t="s">
        <v>277</v>
      </c>
      <c r="B20" s="4" t="s">
        <v>290</v>
      </c>
      <c r="C20" s="4" t="s">
        <v>295</v>
      </c>
      <c r="D20" s="10" t="s">
        <v>296</v>
      </c>
      <c r="E20" s="1">
        <v>1000</v>
      </c>
      <c r="F20" s="1">
        <v>1000</v>
      </c>
      <c r="G20" s="7">
        <v>0</v>
      </c>
      <c r="H20" s="106"/>
      <c r="I20" s="58"/>
      <c r="J20" s="58"/>
      <c r="K20" s="58"/>
      <c r="L20" s="58"/>
      <c r="M20" s="7">
        <v>1000</v>
      </c>
      <c r="N20" s="58"/>
      <c r="O20" s="107"/>
    </row>
    <row r="21" spans="1:16" ht="12.75">
      <c r="A21" s="4" t="s">
        <v>277</v>
      </c>
      <c r="B21" s="4" t="s">
        <v>297</v>
      </c>
      <c r="C21" s="4" t="s">
        <v>298</v>
      </c>
      <c r="D21" s="10" t="s">
        <v>299</v>
      </c>
      <c r="E21" s="1">
        <v>74000</v>
      </c>
      <c r="F21" s="1">
        <v>74000</v>
      </c>
      <c r="G21" s="7">
        <v>52083.54</v>
      </c>
      <c r="H21" s="106"/>
      <c r="I21" s="58"/>
      <c r="J21" s="58"/>
      <c r="K21" s="58"/>
      <c r="L21" s="58"/>
      <c r="M21" s="7">
        <v>70000</v>
      </c>
      <c r="N21" s="58"/>
      <c r="O21" s="107"/>
      <c r="P21" s="7"/>
    </row>
    <row r="22" spans="1:15" ht="12.75">
      <c r="A22" s="4" t="s">
        <v>277</v>
      </c>
      <c r="B22" s="4" t="s">
        <v>297</v>
      </c>
      <c r="C22" s="4" t="s">
        <v>291</v>
      </c>
      <c r="D22" s="10" t="s">
        <v>300</v>
      </c>
      <c r="E22" s="1">
        <v>138366.67</v>
      </c>
      <c r="F22" s="1">
        <v>138366.67</v>
      </c>
      <c r="G22" s="7">
        <v>103775.04</v>
      </c>
      <c r="H22" s="106"/>
      <c r="I22" s="58"/>
      <c r="J22" s="58"/>
      <c r="K22" s="58"/>
      <c r="L22" s="58"/>
      <c r="M22" s="7">
        <v>144100</v>
      </c>
      <c r="N22" s="58"/>
      <c r="O22" s="107"/>
    </row>
    <row r="23" spans="1:16" ht="12.75">
      <c r="A23" s="4" t="s">
        <v>277</v>
      </c>
      <c r="B23" s="4" t="s">
        <v>278</v>
      </c>
      <c r="C23" s="4" t="s">
        <v>291</v>
      </c>
      <c r="D23" s="10" t="s">
        <v>301</v>
      </c>
      <c r="E23" s="1">
        <v>33000</v>
      </c>
      <c r="F23" s="1">
        <v>33000</v>
      </c>
      <c r="G23" s="91">
        <v>22605.66</v>
      </c>
      <c r="H23" s="106"/>
      <c r="I23" s="58"/>
      <c r="J23" s="58"/>
      <c r="K23" s="58"/>
      <c r="L23" s="58"/>
      <c r="M23" s="7">
        <v>32000</v>
      </c>
      <c r="N23" s="58"/>
      <c r="O23" s="107"/>
      <c r="P23" s="7"/>
    </row>
    <row r="24" spans="1:15" s="14" customFormat="1" ht="12.75">
      <c r="A24" s="5"/>
      <c r="B24" s="5"/>
      <c r="C24" s="5"/>
      <c r="D24" s="13"/>
      <c r="E24" s="6">
        <v>247456.82</v>
      </c>
      <c r="F24" s="6">
        <v>247456.82</v>
      </c>
      <c r="G24" s="105">
        <v>179554.39</v>
      </c>
      <c r="H24" s="104"/>
      <c r="I24" s="59"/>
      <c r="J24" s="59"/>
      <c r="K24" s="59"/>
      <c r="L24" s="59"/>
      <c r="M24" s="6">
        <v>248190</v>
      </c>
      <c r="N24" s="59"/>
      <c r="O24" s="104"/>
    </row>
    <row r="25" spans="1:15" s="14" customFormat="1" ht="12.75">
      <c r="A25" s="5"/>
      <c r="B25" s="5"/>
      <c r="C25" s="5"/>
      <c r="D25" s="13"/>
      <c r="E25" s="6"/>
      <c r="F25" s="6"/>
      <c r="G25" s="23"/>
      <c r="H25" s="104"/>
      <c r="I25" s="59"/>
      <c r="J25" s="59"/>
      <c r="K25" s="59"/>
      <c r="L25" s="59"/>
      <c r="M25" s="61"/>
      <c r="N25" s="59"/>
      <c r="O25" s="104"/>
    </row>
    <row r="26" spans="1:15" ht="15.75">
      <c r="A26" s="12" t="s">
        <v>487</v>
      </c>
      <c r="H26" s="58"/>
      <c r="I26" s="58"/>
      <c r="J26" s="58"/>
      <c r="K26" s="58"/>
      <c r="L26" s="58"/>
      <c r="N26" s="58"/>
      <c r="O26" s="58"/>
    </row>
    <row r="27" spans="1:15" ht="25.5">
      <c r="A27" s="5" t="s">
        <v>269</v>
      </c>
      <c r="B27" s="5" t="s">
        <v>270</v>
      </c>
      <c r="C27" s="5" t="s">
        <v>271</v>
      </c>
      <c r="D27" s="9" t="s">
        <v>272</v>
      </c>
      <c r="E27" s="29" t="s">
        <v>273</v>
      </c>
      <c r="F27" s="28" t="s">
        <v>274</v>
      </c>
      <c r="G27" s="49" t="s">
        <v>275</v>
      </c>
      <c r="H27" s="56"/>
      <c r="I27" s="56"/>
      <c r="J27" s="56"/>
      <c r="K27" s="56"/>
      <c r="L27" s="56"/>
      <c r="M27" s="48" t="s">
        <v>260</v>
      </c>
      <c r="N27" s="56"/>
      <c r="O27" s="56"/>
    </row>
    <row r="28" spans="1:15" ht="25.5">
      <c r="A28" s="4" t="s">
        <v>277</v>
      </c>
      <c r="B28" s="4" t="s">
        <v>302</v>
      </c>
      <c r="C28" s="4" t="s">
        <v>303</v>
      </c>
      <c r="D28" s="10" t="s">
        <v>304</v>
      </c>
      <c r="E28" s="1">
        <v>150000</v>
      </c>
      <c r="F28" s="1">
        <v>150000</v>
      </c>
      <c r="G28" s="7">
        <v>144290.9</v>
      </c>
      <c r="H28" s="106"/>
      <c r="I28" s="58"/>
      <c r="J28" s="58"/>
      <c r="K28" s="58"/>
      <c r="L28" s="58"/>
      <c r="M28" s="7">
        <v>150000</v>
      </c>
      <c r="N28" s="58"/>
      <c r="O28" s="107"/>
    </row>
    <row r="29" spans="1:15" ht="12.75">
      <c r="A29" s="4" t="s">
        <v>277</v>
      </c>
      <c r="B29" s="4" t="s">
        <v>290</v>
      </c>
      <c r="C29" s="4" t="s">
        <v>303</v>
      </c>
      <c r="D29" s="10" t="s">
        <v>305</v>
      </c>
      <c r="E29" s="1">
        <v>66514.16</v>
      </c>
      <c r="F29" s="1">
        <v>66514.16</v>
      </c>
      <c r="G29" s="7">
        <v>0</v>
      </c>
      <c r="H29" s="106"/>
      <c r="I29" s="58"/>
      <c r="J29" s="58"/>
      <c r="K29" s="58"/>
      <c r="L29" s="58"/>
      <c r="M29" s="7"/>
      <c r="N29" s="58"/>
      <c r="O29" s="107"/>
    </row>
    <row r="30" spans="1:15" ht="12.75">
      <c r="A30" s="4" t="s">
        <v>277</v>
      </c>
      <c r="B30" s="4" t="s">
        <v>290</v>
      </c>
      <c r="C30" s="4" t="s">
        <v>306</v>
      </c>
      <c r="D30" s="10" t="s">
        <v>307</v>
      </c>
      <c r="E30" s="1">
        <v>493710.95</v>
      </c>
      <c r="F30" s="1">
        <v>510835.51</v>
      </c>
      <c r="G30" s="98">
        <v>53416.18</v>
      </c>
      <c r="H30" s="106"/>
      <c r="I30" s="58"/>
      <c r="J30" s="58"/>
      <c r="K30" s="58"/>
      <c r="L30" s="58"/>
      <c r="M30" s="7">
        <f>473794.95-32300</f>
        <v>441494.95</v>
      </c>
      <c r="N30" s="58"/>
      <c r="O30" s="107"/>
    </row>
    <row r="31" spans="1:15" s="14" customFormat="1" ht="12.75">
      <c r="A31" s="5"/>
      <c r="B31" s="5"/>
      <c r="C31" s="5"/>
      <c r="D31" s="13"/>
      <c r="E31" s="6">
        <v>710225.11</v>
      </c>
      <c r="F31" s="6">
        <v>699625.11</v>
      </c>
      <c r="G31" s="23">
        <v>197707.08</v>
      </c>
      <c r="H31" s="104"/>
      <c r="I31" s="59"/>
      <c r="J31" s="59"/>
      <c r="K31" s="59"/>
      <c r="L31" s="59"/>
      <c r="M31" s="6">
        <f>+SUM(M28:M30)</f>
        <v>591494.95</v>
      </c>
      <c r="N31" s="59"/>
      <c r="O31" s="104"/>
    </row>
    <row r="32" spans="1:15" s="14" customFormat="1" ht="12.75">
      <c r="A32" s="5"/>
      <c r="B32" s="5"/>
      <c r="C32" s="5"/>
      <c r="D32" s="13"/>
      <c r="E32" s="6"/>
      <c r="F32" s="6"/>
      <c r="G32" s="23"/>
      <c r="H32" s="104"/>
      <c r="I32" s="59"/>
      <c r="J32" s="59"/>
      <c r="K32" s="59"/>
      <c r="L32" s="59"/>
      <c r="M32" s="60"/>
      <c r="N32" s="59"/>
      <c r="O32" s="104"/>
    </row>
    <row r="33" spans="8:15" ht="12.75">
      <c r="H33" s="58"/>
      <c r="I33" s="58"/>
      <c r="J33" s="58"/>
      <c r="K33" s="58"/>
      <c r="L33" s="58"/>
      <c r="N33" s="58"/>
      <c r="O33" s="58"/>
    </row>
    <row r="34" spans="4:15" ht="12.75">
      <c r="D34" s="16" t="s">
        <v>525</v>
      </c>
      <c r="E34" s="17">
        <f>E14+E24+E31</f>
        <v>1030982.9299999999</v>
      </c>
      <c r="F34" s="17">
        <f>F14+F24+F31</f>
        <v>1020382.9299999999</v>
      </c>
      <c r="G34" s="17">
        <f>G14+G24+G31</f>
        <v>418484.30000000005</v>
      </c>
      <c r="H34" s="104"/>
      <c r="I34" s="59"/>
      <c r="J34" s="59"/>
      <c r="K34" s="59"/>
      <c r="L34" s="59"/>
      <c r="M34" s="17">
        <f>M14+M24+M31+M5</f>
        <v>1038527.1699999999</v>
      </c>
      <c r="N34" s="59"/>
      <c r="O34" s="104"/>
    </row>
    <row r="35" spans="8:15" ht="12.75">
      <c r="H35" s="58"/>
      <c r="I35" s="58"/>
      <c r="J35" s="58"/>
      <c r="K35" s="58"/>
      <c r="L35" s="58"/>
      <c r="M35" s="60"/>
      <c r="N35" s="54"/>
      <c r="O35" s="54"/>
    </row>
    <row r="36" spans="1:14" ht="15.75">
      <c r="A36" s="12" t="s">
        <v>338</v>
      </c>
      <c r="B36" s="12"/>
      <c r="N36" s="1"/>
    </row>
    <row r="37" spans="1:15" ht="38.25">
      <c r="A37" s="3"/>
      <c r="B37" s="5" t="s">
        <v>269</v>
      </c>
      <c r="C37" s="5" t="s">
        <v>271</v>
      </c>
      <c r="D37" s="9" t="s">
        <v>272</v>
      </c>
      <c r="E37" s="28" t="s">
        <v>309</v>
      </c>
      <c r="F37" s="28" t="s">
        <v>310</v>
      </c>
      <c r="G37" s="28" t="s">
        <v>276</v>
      </c>
      <c r="H37" s="28" t="s">
        <v>311</v>
      </c>
      <c r="M37" s="48" t="s">
        <v>260</v>
      </c>
      <c r="N37" s="54"/>
      <c r="O37" s="54"/>
    </row>
    <row r="38" spans="1:15" ht="24" customHeight="1">
      <c r="A38" s="2"/>
      <c r="B38" s="4" t="s">
        <v>277</v>
      </c>
      <c r="C38" s="4" t="s">
        <v>312</v>
      </c>
      <c r="D38" s="10" t="s">
        <v>326</v>
      </c>
      <c r="E38" s="1">
        <v>7000</v>
      </c>
      <c r="F38" s="1">
        <v>7000</v>
      </c>
      <c r="G38" s="1">
        <v>92.0547369862779</v>
      </c>
      <c r="H38" s="1">
        <v>6443.85</v>
      </c>
      <c r="M38" s="1">
        <v>7000</v>
      </c>
      <c r="N38" s="54"/>
      <c r="O38" s="108"/>
    </row>
    <row r="39" spans="1:15" ht="12.75">
      <c r="A39" s="2"/>
      <c r="B39" s="4" t="s">
        <v>277</v>
      </c>
      <c r="C39" s="4" t="s">
        <v>327</v>
      </c>
      <c r="D39" s="10" t="s">
        <v>328</v>
      </c>
      <c r="E39" s="1">
        <v>2000</v>
      </c>
      <c r="F39" s="1">
        <v>2000</v>
      </c>
      <c r="G39" s="1">
        <v>97.8920210773419</v>
      </c>
      <c r="H39" s="1">
        <v>1957.86</v>
      </c>
      <c r="M39" s="1">
        <v>2000</v>
      </c>
      <c r="N39" s="58">
        <f>SUM(M38:M39)</f>
        <v>9000</v>
      </c>
      <c r="O39" s="108"/>
    </row>
    <row r="40" spans="1:15" ht="12.75">
      <c r="A40" s="2"/>
      <c r="B40" s="4" t="s">
        <v>277</v>
      </c>
      <c r="C40" s="4" t="s">
        <v>329</v>
      </c>
      <c r="D40" s="10" t="s">
        <v>259</v>
      </c>
      <c r="E40" s="1">
        <v>147579.74</v>
      </c>
      <c r="F40" s="1">
        <v>147579.74</v>
      </c>
      <c r="G40" s="1">
        <v>167.360219314626</v>
      </c>
      <c r="H40" s="1">
        <v>246989.81</v>
      </c>
      <c r="M40" s="7">
        <v>147579.74</v>
      </c>
      <c r="N40" s="58">
        <f>M40</f>
        <v>147579.74</v>
      </c>
      <c r="O40" s="108"/>
    </row>
    <row r="41" spans="1:15" ht="12.75">
      <c r="A41" s="2"/>
      <c r="B41" s="4" t="s">
        <v>277</v>
      </c>
      <c r="C41" s="4" t="s">
        <v>330</v>
      </c>
      <c r="D41" s="10" t="s">
        <v>331</v>
      </c>
      <c r="E41" s="1">
        <v>0</v>
      </c>
      <c r="F41" s="1">
        <v>0</v>
      </c>
      <c r="G41" s="1">
        <v>0</v>
      </c>
      <c r="H41" s="1">
        <v>540.9</v>
      </c>
      <c r="M41" s="1">
        <v>0</v>
      </c>
      <c r="N41" s="54"/>
      <c r="O41" s="108"/>
    </row>
    <row r="42" spans="1:15" ht="12.75">
      <c r="A42" s="2"/>
      <c r="B42" s="4" t="s">
        <v>277</v>
      </c>
      <c r="C42" s="4" t="s">
        <v>332</v>
      </c>
      <c r="D42" s="10" t="s">
        <v>333</v>
      </c>
      <c r="E42" s="1">
        <v>366514.16</v>
      </c>
      <c r="F42" s="1">
        <v>366514.16</v>
      </c>
      <c r="G42" s="1">
        <v>99.9999945431851</v>
      </c>
      <c r="H42" s="1">
        <v>366514.16</v>
      </c>
      <c r="M42" s="7">
        <v>357902.5</v>
      </c>
      <c r="N42" s="58">
        <f>M42</f>
        <v>357902.5</v>
      </c>
      <c r="O42" s="108"/>
    </row>
    <row r="43" spans="1:15" ht="12.75">
      <c r="A43" s="2"/>
      <c r="B43" s="4" t="s">
        <v>277</v>
      </c>
      <c r="C43" s="4" t="s">
        <v>334</v>
      </c>
      <c r="D43" s="10" t="s">
        <v>335</v>
      </c>
      <c r="E43" s="1">
        <v>300000</v>
      </c>
      <c r="F43" s="1">
        <v>300000</v>
      </c>
      <c r="G43" s="1">
        <v>0</v>
      </c>
      <c r="H43" s="1">
        <v>0</v>
      </c>
      <c r="M43" s="7">
        <v>0</v>
      </c>
      <c r="N43" s="109"/>
      <c r="O43" s="108"/>
    </row>
    <row r="44" spans="1:15" s="14" customFormat="1" ht="12.75">
      <c r="A44" s="3"/>
      <c r="B44" s="5"/>
      <c r="C44" s="5"/>
      <c r="D44" s="13"/>
      <c r="E44" s="6">
        <v>823093.9</v>
      </c>
      <c r="F44" s="6">
        <v>823093.9</v>
      </c>
      <c r="G44" s="6">
        <v>75.62</v>
      </c>
      <c r="H44" s="6">
        <v>622446.58</v>
      </c>
      <c r="I44" s="6"/>
      <c r="J44" s="6"/>
      <c r="K44" s="6"/>
      <c r="L44" s="6"/>
      <c r="M44" s="6">
        <v>514482.24</v>
      </c>
      <c r="N44" s="6"/>
      <c r="O44" s="53"/>
    </row>
    <row r="45" spans="1:15" s="14" customFormat="1" ht="12.75">
      <c r="A45" s="3"/>
      <c r="B45" s="5"/>
      <c r="C45" s="5"/>
      <c r="D45" s="13"/>
      <c r="E45" s="6"/>
      <c r="F45" s="6"/>
      <c r="G45" s="6"/>
      <c r="H45" s="6"/>
      <c r="I45" s="6"/>
      <c r="J45" s="6"/>
      <c r="K45" s="6"/>
      <c r="L45" s="6"/>
      <c r="M45" s="53"/>
      <c r="N45" s="53"/>
      <c r="O45" s="108"/>
    </row>
    <row r="46" spans="13:15" ht="12.75">
      <c r="M46" s="54"/>
      <c r="N46" s="54"/>
      <c r="O46" s="54"/>
    </row>
    <row r="47" spans="4:15" ht="12.75">
      <c r="D47" s="16" t="s">
        <v>337</v>
      </c>
      <c r="E47" s="18">
        <f aca="true" t="shared" si="0" ref="E47:M47">E44</f>
        <v>823093.9</v>
      </c>
      <c r="F47" s="18">
        <f t="shared" si="0"/>
        <v>823093.9</v>
      </c>
      <c r="G47" s="18">
        <f t="shared" si="0"/>
        <v>75.62</v>
      </c>
      <c r="H47" s="18">
        <f t="shared" si="0"/>
        <v>622446.58</v>
      </c>
      <c r="I47" s="18">
        <f t="shared" si="0"/>
        <v>0</v>
      </c>
      <c r="J47" s="18">
        <f t="shared" si="0"/>
        <v>0</v>
      </c>
      <c r="K47" s="18">
        <f t="shared" si="0"/>
        <v>0</v>
      </c>
      <c r="L47" s="18">
        <f t="shared" si="0"/>
        <v>0</v>
      </c>
      <c r="M47" s="18">
        <f t="shared" si="0"/>
        <v>514482.24</v>
      </c>
      <c r="N47" s="54"/>
      <c r="O47" s="54"/>
    </row>
    <row r="48" spans="13:15" ht="12.75">
      <c r="M48" s="54"/>
      <c r="N48" s="54"/>
      <c r="O48" s="54"/>
    </row>
    <row r="49" spans="8:13" ht="31.5">
      <c r="H49" s="88" t="s">
        <v>483</v>
      </c>
      <c r="I49" s="89">
        <f>I46-I33</f>
        <v>0</v>
      </c>
      <c r="M49" s="89">
        <f>M47-M34</f>
        <v>-524044.92999999993</v>
      </c>
    </row>
  </sheetData>
  <sheetProtection/>
  <printOptions/>
  <pageMargins left="0.75" right="0.75" top="1" bottom="1" header="0" footer="0"/>
  <pageSetup fitToHeight="1" fitToWidth="1" horizontalDpi="600" verticalDpi="600" orientation="landscape" paperSize="9" scale="55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79"/>
  <sheetViews>
    <sheetView zoomScale="85" zoomScaleNormal="85" zoomScalePageLayoutView="0" workbookViewId="0" topLeftCell="A19">
      <selection activeCell="D31" sqref="D31"/>
    </sheetView>
  </sheetViews>
  <sheetFormatPr defaultColWidth="11.421875" defaultRowHeight="12.75"/>
  <cols>
    <col min="1" max="1" width="4.8515625" style="4" bestFit="1" customWidth="1"/>
    <col min="2" max="3" width="6.00390625" style="4" bestFit="1" customWidth="1"/>
    <col min="4" max="4" width="52.28125" style="0" bestFit="1" customWidth="1"/>
    <col min="5" max="5" width="13.8515625" style="1" customWidth="1"/>
    <col min="6" max="6" width="14.7109375" style="1" customWidth="1"/>
    <col min="7" max="8" width="15.8515625" style="1" customWidth="1"/>
    <col min="9" max="9" width="13.8515625" style="1" customWidth="1"/>
    <col min="10" max="10" width="17.57421875" style="1" hidden="1" customWidth="1"/>
    <col min="11" max="11" width="15.28125" style="0" hidden="1" customWidth="1"/>
    <col min="12" max="12" width="14.421875" style="0" hidden="1" customWidth="1"/>
    <col min="13" max="13" width="16.7109375" style="0" hidden="1" customWidth="1"/>
  </cols>
  <sheetData>
    <row r="1" spans="1:12" ht="18">
      <c r="A1" s="111" t="s">
        <v>915</v>
      </c>
      <c r="B1" s="112"/>
      <c r="C1" s="112"/>
      <c r="D1" s="113"/>
      <c r="G1" s="7"/>
      <c r="H1" s="7"/>
      <c r="I1" s="7"/>
      <c r="J1" s="7"/>
      <c r="K1" s="1"/>
      <c r="L1" s="1"/>
    </row>
    <row r="2" spans="1:12" s="24" customFormat="1" ht="18">
      <c r="A2" s="114"/>
      <c r="B2" s="21"/>
      <c r="C2" s="21"/>
      <c r="D2" s="115"/>
      <c r="E2" s="7"/>
      <c r="F2" s="7"/>
      <c r="G2" s="7"/>
      <c r="H2" s="7"/>
      <c r="I2" s="7"/>
      <c r="J2" s="7"/>
      <c r="K2" s="7"/>
      <c r="L2" s="7"/>
    </row>
    <row r="3" spans="1:13" s="30" customFormat="1" ht="17.25" customHeight="1">
      <c r="A3" s="12" t="s">
        <v>336</v>
      </c>
      <c r="B3" s="11"/>
      <c r="C3" s="11"/>
      <c r="D3" s="32"/>
      <c r="E3" s="33"/>
      <c r="F3" s="33"/>
      <c r="H3" s="12">
        <v>2013</v>
      </c>
      <c r="I3" s="12">
        <v>2014</v>
      </c>
      <c r="J3" s="46"/>
      <c r="K3" s="46"/>
      <c r="L3" s="46"/>
      <c r="M3" s="46"/>
    </row>
    <row r="4" spans="1:13" ht="20.25">
      <c r="A4" s="12" t="s">
        <v>469</v>
      </c>
      <c r="B4" s="27"/>
      <c r="C4" s="27"/>
      <c r="D4" s="27"/>
      <c r="E4" s="27"/>
      <c r="F4" s="27"/>
      <c r="G4"/>
      <c r="H4" s="65">
        <v>202962.77</v>
      </c>
      <c r="I4" s="65">
        <v>204453.1412</v>
      </c>
      <c r="J4" s="27"/>
      <c r="K4" s="27"/>
      <c r="L4" s="27"/>
      <c r="M4" s="1"/>
    </row>
    <row r="5" spans="1:13" ht="20.25">
      <c r="A5" s="12"/>
      <c r="B5" s="27"/>
      <c r="C5" s="27"/>
      <c r="D5" s="27"/>
      <c r="E5" s="27"/>
      <c r="F5" s="27"/>
      <c r="G5" t="s">
        <v>470</v>
      </c>
      <c r="H5" s="65">
        <v>267183.72</v>
      </c>
      <c r="I5" s="65">
        <v>266703.1412</v>
      </c>
      <c r="J5" s="27"/>
      <c r="K5" s="27"/>
      <c r="L5" s="27"/>
      <c r="M5" s="1"/>
    </row>
    <row r="6" spans="1:13" ht="10.5" customHeight="1">
      <c r="A6" s="12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1"/>
    </row>
    <row r="7" spans="1:13" s="30" customFormat="1" ht="17.25" customHeight="1">
      <c r="A7" s="12" t="s">
        <v>471</v>
      </c>
      <c r="B7" s="11"/>
      <c r="C7" s="11"/>
      <c r="D7" s="32"/>
      <c r="E7" s="33"/>
      <c r="F7" s="33"/>
      <c r="G7" s="33"/>
      <c r="H7" s="33"/>
      <c r="I7" s="33"/>
      <c r="J7" s="46"/>
      <c r="K7" s="46"/>
      <c r="L7" s="46"/>
      <c r="M7" s="46"/>
    </row>
    <row r="8" spans="1:9" s="30" customFormat="1" ht="41.25" customHeight="1">
      <c r="A8" s="5" t="s">
        <v>269</v>
      </c>
      <c r="B8" s="5" t="s">
        <v>270</v>
      </c>
      <c r="C8" s="5" t="s">
        <v>271</v>
      </c>
      <c r="D8" s="9" t="s">
        <v>272</v>
      </c>
      <c r="E8" s="28" t="s">
        <v>273</v>
      </c>
      <c r="F8" s="28" t="s">
        <v>274</v>
      </c>
      <c r="G8" s="49" t="s">
        <v>275</v>
      </c>
      <c r="H8" s="49"/>
      <c r="I8" s="48" t="s">
        <v>260</v>
      </c>
    </row>
    <row r="9" spans="1:10" ht="24.75" customHeight="1">
      <c r="A9" s="4" t="s">
        <v>854</v>
      </c>
      <c r="B9" s="4" t="s">
        <v>855</v>
      </c>
      <c r="C9" s="4" t="s">
        <v>448</v>
      </c>
      <c r="D9" s="20" t="s">
        <v>90</v>
      </c>
      <c r="E9" s="1">
        <v>1500</v>
      </c>
      <c r="F9" s="1">
        <v>1500</v>
      </c>
      <c r="G9" s="7">
        <v>900</v>
      </c>
      <c r="H9" s="7"/>
      <c r="I9" s="7">
        <v>2000</v>
      </c>
      <c r="J9"/>
    </row>
    <row r="10" spans="1:10" ht="12.75">
      <c r="A10" s="4" t="s">
        <v>854</v>
      </c>
      <c r="B10" s="4" t="s">
        <v>855</v>
      </c>
      <c r="C10" s="4" t="s">
        <v>614</v>
      </c>
      <c r="D10" s="20" t="s">
        <v>858</v>
      </c>
      <c r="E10" s="1">
        <v>500</v>
      </c>
      <c r="F10" s="1">
        <v>500</v>
      </c>
      <c r="G10" s="7">
        <v>1337.19</v>
      </c>
      <c r="H10" s="7"/>
      <c r="I10" s="7">
        <v>2500</v>
      </c>
      <c r="J10"/>
    </row>
    <row r="11" spans="1:10" ht="12.75">
      <c r="A11" s="4" t="s">
        <v>854</v>
      </c>
      <c r="B11" s="4" t="s">
        <v>855</v>
      </c>
      <c r="C11" s="4" t="s">
        <v>429</v>
      </c>
      <c r="D11" s="20" t="s">
        <v>859</v>
      </c>
      <c r="E11" s="1">
        <v>400</v>
      </c>
      <c r="F11" s="1">
        <v>400</v>
      </c>
      <c r="G11" s="7">
        <v>427.67</v>
      </c>
      <c r="H11" s="7"/>
      <c r="I11" s="7">
        <v>800</v>
      </c>
      <c r="J11"/>
    </row>
    <row r="12" spans="1:10" ht="12.75">
      <c r="A12" s="4" t="s">
        <v>854</v>
      </c>
      <c r="B12" s="4" t="s">
        <v>855</v>
      </c>
      <c r="C12" s="4" t="s">
        <v>398</v>
      </c>
      <c r="D12" s="20" t="s">
        <v>860</v>
      </c>
      <c r="E12" s="1">
        <v>1800</v>
      </c>
      <c r="F12" s="1">
        <v>1800</v>
      </c>
      <c r="G12" s="7">
        <v>0</v>
      </c>
      <c r="H12" s="7"/>
      <c r="I12" s="7">
        <v>2000</v>
      </c>
      <c r="J12"/>
    </row>
    <row r="13" spans="1:10" ht="12.75">
      <c r="A13" s="4" t="s">
        <v>854</v>
      </c>
      <c r="B13" s="4" t="s">
        <v>855</v>
      </c>
      <c r="C13" s="4" t="s">
        <v>373</v>
      </c>
      <c r="D13" s="20" t="s">
        <v>856</v>
      </c>
      <c r="E13" s="1">
        <v>4500</v>
      </c>
      <c r="F13" s="1">
        <v>4500</v>
      </c>
      <c r="G13" s="7">
        <v>869.55</v>
      </c>
      <c r="H13" s="7"/>
      <c r="I13" s="7">
        <v>3500</v>
      </c>
      <c r="J13"/>
    </row>
    <row r="14" spans="1:10" ht="12.75">
      <c r="A14" s="4" t="s">
        <v>854</v>
      </c>
      <c r="B14" s="4" t="s">
        <v>855</v>
      </c>
      <c r="C14" s="4" t="s">
        <v>394</v>
      </c>
      <c r="D14" s="20" t="s">
        <v>857</v>
      </c>
      <c r="E14" s="1">
        <v>3500</v>
      </c>
      <c r="F14" s="1">
        <v>3500</v>
      </c>
      <c r="G14" s="7">
        <v>3084.36</v>
      </c>
      <c r="H14" s="7"/>
      <c r="I14" s="7">
        <v>4000</v>
      </c>
      <c r="J14"/>
    </row>
    <row r="15" spans="1:10" ht="12.75">
      <c r="A15" s="4" t="s">
        <v>854</v>
      </c>
      <c r="B15" s="4" t="s">
        <v>861</v>
      </c>
      <c r="C15" s="4" t="s">
        <v>398</v>
      </c>
      <c r="D15" s="20" t="s">
        <v>862</v>
      </c>
      <c r="E15" s="1">
        <v>5700</v>
      </c>
      <c r="F15" s="1">
        <v>5700</v>
      </c>
      <c r="G15" s="7">
        <v>2998.88</v>
      </c>
      <c r="H15" s="7"/>
      <c r="I15" s="7">
        <v>5700</v>
      </c>
      <c r="J15"/>
    </row>
    <row r="16" spans="1:10" ht="12.75">
      <c r="A16" s="4" t="s">
        <v>854</v>
      </c>
      <c r="B16" s="4" t="s">
        <v>861</v>
      </c>
      <c r="C16" s="4" t="s">
        <v>401</v>
      </c>
      <c r="D16" s="20" t="s">
        <v>863</v>
      </c>
      <c r="E16" s="1">
        <v>3000</v>
      </c>
      <c r="F16" s="1">
        <v>3000</v>
      </c>
      <c r="G16" s="7">
        <v>1989</v>
      </c>
      <c r="H16" s="7"/>
      <c r="I16" s="7">
        <v>3000</v>
      </c>
      <c r="J16"/>
    </row>
    <row r="17" spans="1:10" ht="12.75">
      <c r="A17" s="4" t="s">
        <v>854</v>
      </c>
      <c r="B17" s="4" t="s">
        <v>861</v>
      </c>
      <c r="C17" s="4" t="s">
        <v>745</v>
      </c>
      <c r="D17" s="20" t="s">
        <v>864</v>
      </c>
      <c r="E17" s="1">
        <v>2200</v>
      </c>
      <c r="F17" s="1">
        <v>2200</v>
      </c>
      <c r="G17" s="7">
        <v>248.04</v>
      </c>
      <c r="H17" s="7"/>
      <c r="I17" s="7">
        <v>2200</v>
      </c>
      <c r="J17"/>
    </row>
    <row r="18" spans="1:10" ht="12.75">
      <c r="A18" s="4" t="s">
        <v>854</v>
      </c>
      <c r="B18" s="4" t="s">
        <v>865</v>
      </c>
      <c r="C18" s="4" t="s">
        <v>507</v>
      </c>
      <c r="D18" s="20" t="s">
        <v>866</v>
      </c>
      <c r="E18" s="1">
        <v>13000</v>
      </c>
      <c r="F18" s="1">
        <v>13000</v>
      </c>
      <c r="G18" s="7">
        <v>0</v>
      </c>
      <c r="H18" s="7"/>
      <c r="I18" s="7">
        <v>7000</v>
      </c>
      <c r="J18"/>
    </row>
    <row r="19" spans="1:10" ht="12.75">
      <c r="A19" s="4" t="s">
        <v>854</v>
      </c>
      <c r="B19" s="4" t="s">
        <v>865</v>
      </c>
      <c r="C19" s="4" t="s">
        <v>631</v>
      </c>
      <c r="D19" s="20" t="s">
        <v>867</v>
      </c>
      <c r="E19" s="1">
        <v>1000</v>
      </c>
      <c r="F19" s="1">
        <v>1000</v>
      </c>
      <c r="G19" s="7">
        <v>0</v>
      </c>
      <c r="H19" s="7"/>
      <c r="I19" s="7">
        <v>1000</v>
      </c>
      <c r="J19"/>
    </row>
    <row r="20" spans="1:10" ht="12.75">
      <c r="A20" s="4" t="s">
        <v>854</v>
      </c>
      <c r="B20" s="4" t="s">
        <v>868</v>
      </c>
      <c r="C20" s="4" t="s">
        <v>631</v>
      </c>
      <c r="D20" s="20" t="s">
        <v>871</v>
      </c>
      <c r="E20" s="1">
        <v>6000</v>
      </c>
      <c r="F20" s="1">
        <v>6000</v>
      </c>
      <c r="G20" s="7">
        <v>2700.73</v>
      </c>
      <c r="H20" s="7"/>
      <c r="I20" s="7">
        <v>8000</v>
      </c>
      <c r="J20"/>
    </row>
    <row r="21" spans="1:10" ht="12.75">
      <c r="A21" s="4" t="s">
        <v>854</v>
      </c>
      <c r="B21" s="4" t="s">
        <v>868</v>
      </c>
      <c r="C21" s="4" t="s">
        <v>371</v>
      </c>
      <c r="D21" s="20" t="s">
        <v>869</v>
      </c>
      <c r="E21" s="1">
        <v>5000</v>
      </c>
      <c r="F21" s="1">
        <v>5000</v>
      </c>
      <c r="G21" s="7">
        <v>460.96</v>
      </c>
      <c r="H21" s="7"/>
      <c r="I21" s="7">
        <v>3000</v>
      </c>
      <c r="J21"/>
    </row>
    <row r="22" spans="1:10" ht="12.75">
      <c r="A22" s="4" t="s">
        <v>854</v>
      </c>
      <c r="B22" s="4" t="s">
        <v>868</v>
      </c>
      <c r="C22" s="4" t="s">
        <v>373</v>
      </c>
      <c r="D22" s="20" t="s">
        <v>870</v>
      </c>
      <c r="E22" s="1">
        <v>3000</v>
      </c>
      <c r="F22" s="1">
        <v>3000</v>
      </c>
      <c r="G22" s="7">
        <v>1043.7</v>
      </c>
      <c r="H22" s="7"/>
      <c r="I22" s="7">
        <v>2000</v>
      </c>
      <c r="J22"/>
    </row>
    <row r="23" spans="1:10" ht="12.75">
      <c r="A23" s="4" t="s">
        <v>854</v>
      </c>
      <c r="B23" s="4" t="s">
        <v>872</v>
      </c>
      <c r="C23" s="4" t="s">
        <v>391</v>
      </c>
      <c r="D23" s="20" t="s">
        <v>879</v>
      </c>
      <c r="E23" s="1">
        <v>1450</v>
      </c>
      <c r="F23" s="1">
        <v>1450</v>
      </c>
      <c r="G23" s="7">
        <v>1081.8</v>
      </c>
      <c r="H23" s="7"/>
      <c r="I23" s="7">
        <v>1450</v>
      </c>
      <c r="J23"/>
    </row>
    <row r="24" spans="1:10" ht="12.75">
      <c r="A24" s="4" t="s">
        <v>854</v>
      </c>
      <c r="B24" s="4" t="s">
        <v>872</v>
      </c>
      <c r="C24" s="4" t="s">
        <v>394</v>
      </c>
      <c r="D24" s="20" t="s">
        <v>873</v>
      </c>
      <c r="E24" s="1">
        <v>35000</v>
      </c>
      <c r="F24" s="1">
        <v>35000</v>
      </c>
      <c r="G24" s="7">
        <v>17198.37</v>
      </c>
      <c r="H24" s="7"/>
      <c r="I24" s="7">
        <v>35000</v>
      </c>
      <c r="J24"/>
    </row>
    <row r="25" spans="1:10" ht="12.75">
      <c r="A25" s="4" t="s">
        <v>854</v>
      </c>
      <c r="B25" s="4" t="s">
        <v>872</v>
      </c>
      <c r="C25" s="4" t="s">
        <v>742</v>
      </c>
      <c r="D25" s="20" t="s">
        <v>874</v>
      </c>
      <c r="E25" s="1">
        <v>2000</v>
      </c>
      <c r="F25" s="1">
        <v>2000</v>
      </c>
      <c r="G25" s="7">
        <v>0</v>
      </c>
      <c r="H25" s="7"/>
      <c r="I25" s="7">
        <v>2000</v>
      </c>
      <c r="J25"/>
    </row>
    <row r="26" spans="1:10" ht="12.75">
      <c r="A26" s="4" t="s">
        <v>854</v>
      </c>
      <c r="B26" s="4" t="s">
        <v>872</v>
      </c>
      <c r="C26" s="4" t="s">
        <v>646</v>
      </c>
      <c r="D26" s="20" t="s">
        <v>875</v>
      </c>
      <c r="E26" s="1">
        <v>21478.05</v>
      </c>
      <c r="F26" s="1">
        <v>21478.05</v>
      </c>
      <c r="G26" s="7">
        <v>0</v>
      </c>
      <c r="H26" s="7"/>
      <c r="I26" s="7">
        <v>0</v>
      </c>
      <c r="J26"/>
    </row>
    <row r="27" spans="1:10" ht="12.75">
      <c r="A27" s="4" t="s">
        <v>854</v>
      </c>
      <c r="B27" s="4" t="s">
        <v>872</v>
      </c>
      <c r="C27" s="4" t="s">
        <v>389</v>
      </c>
      <c r="D27" s="20" t="s">
        <v>876</v>
      </c>
      <c r="E27" s="1">
        <v>1800</v>
      </c>
      <c r="F27" s="1">
        <v>1800</v>
      </c>
      <c r="G27" s="7">
        <v>363</v>
      </c>
      <c r="H27" s="7"/>
      <c r="I27" s="7">
        <v>1800</v>
      </c>
      <c r="J27"/>
    </row>
    <row r="28" spans="1:10" ht="12.75">
      <c r="A28" s="4" t="s">
        <v>854</v>
      </c>
      <c r="B28" s="4" t="s">
        <v>872</v>
      </c>
      <c r="C28" s="4" t="s">
        <v>373</v>
      </c>
      <c r="D28" s="20" t="s">
        <v>877</v>
      </c>
      <c r="E28" s="1">
        <v>40462</v>
      </c>
      <c r="F28" s="1">
        <v>40462</v>
      </c>
      <c r="G28" s="7">
        <v>6596.95</v>
      </c>
      <c r="H28" s="7"/>
      <c r="I28" s="7">
        <v>40462</v>
      </c>
      <c r="J28"/>
    </row>
    <row r="29" spans="1:10" ht="12.75">
      <c r="A29" s="4" t="s">
        <v>854</v>
      </c>
      <c r="B29" s="4" t="s">
        <v>872</v>
      </c>
      <c r="C29" s="4" t="s">
        <v>631</v>
      </c>
      <c r="D29" s="20" t="s">
        <v>878</v>
      </c>
      <c r="E29" s="1">
        <v>2500</v>
      </c>
      <c r="F29" s="1">
        <v>2500</v>
      </c>
      <c r="G29" s="7">
        <v>766.7</v>
      </c>
      <c r="H29" s="7"/>
      <c r="I29" s="7">
        <v>2500</v>
      </c>
      <c r="J29"/>
    </row>
    <row r="30" spans="4:10" ht="12.75">
      <c r="D30" s="35" t="s">
        <v>317</v>
      </c>
      <c r="G30" s="7"/>
      <c r="H30" s="7"/>
      <c r="I30" s="7">
        <v>4000</v>
      </c>
      <c r="J30"/>
    </row>
    <row r="31" spans="1:10" s="14" customFormat="1" ht="12.75">
      <c r="A31" s="5"/>
      <c r="B31" s="5"/>
      <c r="C31" s="5"/>
      <c r="E31" s="6">
        <v>155790.05</v>
      </c>
      <c r="F31" s="6">
        <v>155790.05</v>
      </c>
      <c r="G31" s="23">
        <v>42066.9</v>
      </c>
      <c r="H31" s="23"/>
      <c r="I31" s="6">
        <f>+SUM(I9:M30)</f>
        <v>133912</v>
      </c>
      <c r="J31" s="51" t="e">
        <f>+I31/#REF!-1</f>
        <v>#REF!</v>
      </c>
    </row>
    <row r="32" spans="7:10" ht="12.75">
      <c r="G32" s="7"/>
      <c r="H32" s="7"/>
      <c r="I32" s="57"/>
      <c r="J32"/>
    </row>
    <row r="33" spans="1:10" ht="15.75">
      <c r="A33" s="12" t="s">
        <v>472</v>
      </c>
      <c r="G33" s="7"/>
      <c r="H33" s="7"/>
      <c r="I33"/>
      <c r="J33"/>
    </row>
    <row r="34" spans="1:9" s="30" customFormat="1" ht="39.75" customHeight="1">
      <c r="A34" s="5" t="s">
        <v>269</v>
      </c>
      <c r="B34" s="5" t="s">
        <v>270</v>
      </c>
      <c r="C34" s="5" t="s">
        <v>271</v>
      </c>
      <c r="D34" s="9" t="s">
        <v>272</v>
      </c>
      <c r="E34" s="29" t="s">
        <v>273</v>
      </c>
      <c r="F34" s="28" t="s">
        <v>274</v>
      </c>
      <c r="G34" s="49" t="s">
        <v>275</v>
      </c>
      <c r="H34" s="49"/>
      <c r="I34" s="48" t="s">
        <v>260</v>
      </c>
    </row>
    <row r="35" spans="1:10" ht="22.5" customHeight="1">
      <c r="A35" s="4" t="s">
        <v>854</v>
      </c>
      <c r="B35" s="4" t="s">
        <v>855</v>
      </c>
      <c r="C35" s="4" t="s">
        <v>291</v>
      </c>
      <c r="D35" s="20" t="s">
        <v>880</v>
      </c>
      <c r="E35" s="1">
        <v>45000</v>
      </c>
      <c r="F35" s="1">
        <v>44768.52</v>
      </c>
      <c r="G35" s="7">
        <v>42823.09</v>
      </c>
      <c r="H35" s="7"/>
      <c r="I35" s="7">
        <v>75000</v>
      </c>
      <c r="J35"/>
    </row>
    <row r="36" spans="1:10" ht="12.75">
      <c r="A36" s="4" t="s">
        <v>854</v>
      </c>
      <c r="B36" s="4" t="s">
        <v>855</v>
      </c>
      <c r="C36" s="4" t="s">
        <v>520</v>
      </c>
      <c r="D36" s="20" t="s">
        <v>881</v>
      </c>
      <c r="E36" s="1">
        <v>32000</v>
      </c>
      <c r="F36" s="1">
        <v>29800</v>
      </c>
      <c r="G36" s="7">
        <v>7508.29</v>
      </c>
      <c r="H36" s="7"/>
      <c r="I36" s="7">
        <v>35000</v>
      </c>
      <c r="J36"/>
    </row>
    <row r="37" spans="1:10" ht="12.75">
      <c r="A37" s="4" t="s">
        <v>854</v>
      </c>
      <c r="B37" s="4" t="s">
        <v>855</v>
      </c>
      <c r="C37" s="4" t="s">
        <v>523</v>
      </c>
      <c r="D37" s="20" t="s">
        <v>882</v>
      </c>
      <c r="E37" s="1">
        <v>57171</v>
      </c>
      <c r="F37" s="1">
        <v>57171</v>
      </c>
      <c r="G37" s="7">
        <v>57156.26</v>
      </c>
      <c r="H37" s="7"/>
      <c r="I37" s="7">
        <v>62000</v>
      </c>
      <c r="J37"/>
    </row>
    <row r="38" spans="1:10" ht="12.75">
      <c r="A38" s="4" t="s">
        <v>854</v>
      </c>
      <c r="B38" s="4" t="s">
        <v>855</v>
      </c>
      <c r="C38" s="4" t="s">
        <v>883</v>
      </c>
      <c r="D38" s="20" t="s">
        <v>884</v>
      </c>
      <c r="E38" s="1">
        <v>15000</v>
      </c>
      <c r="F38" s="1">
        <v>17200</v>
      </c>
      <c r="G38" s="7">
        <v>12150.55</v>
      </c>
      <c r="H38" s="7"/>
      <c r="I38" s="7">
        <v>30000</v>
      </c>
      <c r="J38"/>
    </row>
    <row r="39" spans="1:10" ht="12.75">
      <c r="A39" s="4" t="s">
        <v>854</v>
      </c>
      <c r="B39" s="4" t="s">
        <v>855</v>
      </c>
      <c r="C39" s="4" t="s">
        <v>293</v>
      </c>
      <c r="D39" s="20" t="s">
        <v>885</v>
      </c>
      <c r="E39" s="1">
        <v>1</v>
      </c>
      <c r="F39" s="1">
        <v>10001</v>
      </c>
      <c r="G39" s="7">
        <v>0</v>
      </c>
      <c r="H39" s="7"/>
      <c r="I39" s="7">
        <v>1</v>
      </c>
      <c r="J39"/>
    </row>
    <row r="40" spans="1:10" ht="12.75">
      <c r="A40" s="4" t="s">
        <v>854</v>
      </c>
      <c r="B40" s="4" t="s">
        <v>855</v>
      </c>
      <c r="C40" s="4" t="s">
        <v>652</v>
      </c>
      <c r="D40" s="20" t="s">
        <v>886</v>
      </c>
      <c r="E40" s="1">
        <v>15000</v>
      </c>
      <c r="F40" s="1">
        <v>15000</v>
      </c>
      <c r="G40" s="7">
        <v>13900</v>
      </c>
      <c r="H40" s="7"/>
      <c r="I40" s="7">
        <v>15000</v>
      </c>
      <c r="J40"/>
    </row>
    <row r="41" spans="1:10" ht="12.75">
      <c r="A41" s="4" t="s">
        <v>854</v>
      </c>
      <c r="B41" s="4" t="s">
        <v>855</v>
      </c>
      <c r="C41" s="4" t="s">
        <v>648</v>
      </c>
      <c r="D41" s="20" t="s">
        <v>887</v>
      </c>
      <c r="E41" s="1">
        <v>5000</v>
      </c>
      <c r="F41" s="1">
        <v>5000</v>
      </c>
      <c r="G41" s="7">
        <v>0</v>
      </c>
      <c r="H41" s="7"/>
      <c r="I41" s="7">
        <v>8000</v>
      </c>
      <c r="J41"/>
    </row>
    <row r="42" spans="1:10" ht="12.75">
      <c r="A42" s="4" t="s">
        <v>854</v>
      </c>
      <c r="B42" s="4" t="s">
        <v>861</v>
      </c>
      <c r="C42" s="4" t="s">
        <v>295</v>
      </c>
      <c r="D42" s="20" t="s">
        <v>888</v>
      </c>
      <c r="E42" s="1">
        <v>9000</v>
      </c>
      <c r="F42" s="1">
        <v>9231.48</v>
      </c>
      <c r="G42" s="7">
        <v>6923.61</v>
      </c>
      <c r="H42" s="7"/>
      <c r="I42" s="7">
        <v>9500</v>
      </c>
      <c r="J42"/>
    </row>
    <row r="43" spans="1:10" ht="12.75">
      <c r="A43" s="4" t="s">
        <v>854</v>
      </c>
      <c r="B43" s="4" t="s">
        <v>865</v>
      </c>
      <c r="C43" s="4" t="s">
        <v>883</v>
      </c>
      <c r="D43" s="20" t="s">
        <v>889</v>
      </c>
      <c r="E43" s="1">
        <v>250</v>
      </c>
      <c r="F43" s="1">
        <v>250</v>
      </c>
      <c r="G43" s="7">
        <v>0</v>
      </c>
      <c r="H43" s="7"/>
      <c r="I43" s="7">
        <v>0</v>
      </c>
      <c r="J43"/>
    </row>
    <row r="44" spans="1:10" ht="12.75">
      <c r="A44" s="4" t="s">
        <v>854</v>
      </c>
      <c r="B44" s="4" t="s">
        <v>865</v>
      </c>
      <c r="C44" s="4" t="s">
        <v>295</v>
      </c>
      <c r="D44" s="20" t="s">
        <v>890</v>
      </c>
      <c r="E44" s="1">
        <v>3500</v>
      </c>
      <c r="F44" s="1">
        <v>3500</v>
      </c>
      <c r="G44" s="7">
        <v>0</v>
      </c>
      <c r="H44" s="7"/>
      <c r="I44" s="7">
        <v>3500</v>
      </c>
      <c r="J44"/>
    </row>
    <row r="45" spans="1:10" ht="12.75">
      <c r="A45" s="4" t="s">
        <v>854</v>
      </c>
      <c r="B45" s="4" t="s">
        <v>865</v>
      </c>
      <c r="C45" s="4" t="s">
        <v>357</v>
      </c>
      <c r="D45" s="20" t="s">
        <v>891</v>
      </c>
      <c r="E45" s="1">
        <v>500</v>
      </c>
      <c r="F45" s="1">
        <v>500</v>
      </c>
      <c r="G45" s="7">
        <v>0</v>
      </c>
      <c r="H45" s="7"/>
      <c r="I45" s="7">
        <v>500</v>
      </c>
      <c r="J45"/>
    </row>
    <row r="46" spans="1:10" ht="12.75">
      <c r="A46" s="4" t="s">
        <v>854</v>
      </c>
      <c r="B46" s="4" t="s">
        <v>865</v>
      </c>
      <c r="C46" s="4" t="s">
        <v>652</v>
      </c>
      <c r="D46" s="20" t="s">
        <v>892</v>
      </c>
      <c r="E46" s="1">
        <v>68297.28</v>
      </c>
      <c r="F46" s="1">
        <v>58297.28</v>
      </c>
      <c r="G46" s="7">
        <v>49445.03</v>
      </c>
      <c r="H46" s="7"/>
      <c r="I46" s="7">
        <v>70437.97</v>
      </c>
      <c r="J46"/>
    </row>
    <row r="47" spans="1:10" s="14" customFormat="1" ht="12.75">
      <c r="A47" s="5"/>
      <c r="B47" s="5"/>
      <c r="C47" s="5"/>
      <c r="E47" s="6">
        <v>250719.28</v>
      </c>
      <c r="F47" s="6">
        <v>250719.28</v>
      </c>
      <c r="G47" s="23">
        <v>189906.83</v>
      </c>
      <c r="H47" s="23"/>
      <c r="I47" s="6">
        <f>+SUM(I35:I46)</f>
        <v>308938.97</v>
      </c>
      <c r="J47" s="51" t="e">
        <f>+I47/#REF!-1</f>
        <v>#REF!</v>
      </c>
    </row>
    <row r="48" spans="7:10" ht="12.75">
      <c r="G48" s="7"/>
      <c r="H48" s="7"/>
      <c r="I48" s="57"/>
      <c r="J48"/>
    </row>
    <row r="49" spans="1:10" ht="15.75">
      <c r="A49" s="12" t="s">
        <v>487</v>
      </c>
      <c r="G49" s="7"/>
      <c r="H49" s="7"/>
      <c r="I49"/>
      <c r="J49"/>
    </row>
    <row r="50" spans="1:9" s="30" customFormat="1" ht="36.75" customHeight="1">
      <c r="A50" s="5" t="s">
        <v>269</v>
      </c>
      <c r="B50" s="5" t="s">
        <v>270</v>
      </c>
      <c r="C50" s="5" t="s">
        <v>271</v>
      </c>
      <c r="D50" s="9" t="s">
        <v>272</v>
      </c>
      <c r="E50" s="29" t="s">
        <v>273</v>
      </c>
      <c r="F50" s="28" t="s">
        <v>274</v>
      </c>
      <c r="G50" s="49" t="s">
        <v>275</v>
      </c>
      <c r="H50" s="49"/>
      <c r="I50" s="48" t="s">
        <v>260</v>
      </c>
    </row>
    <row r="51" spans="1:10" ht="21" customHeight="1">
      <c r="A51" s="4" t="s">
        <v>854</v>
      </c>
      <c r="B51" s="4" t="s">
        <v>893</v>
      </c>
      <c r="C51" s="4" t="s">
        <v>894</v>
      </c>
      <c r="D51" s="20" t="s">
        <v>895</v>
      </c>
      <c r="E51" s="1">
        <v>3000</v>
      </c>
      <c r="F51" s="1">
        <v>3000</v>
      </c>
      <c r="G51" s="7">
        <v>895</v>
      </c>
      <c r="H51" s="7"/>
      <c r="I51" s="1">
        <v>3000</v>
      </c>
      <c r="J51"/>
    </row>
    <row r="52" spans="1:10" s="14" customFormat="1" ht="12.75">
      <c r="A52" s="5"/>
      <c r="B52" s="5"/>
      <c r="C52" s="5"/>
      <c r="E52" s="6">
        <v>3000</v>
      </c>
      <c r="F52" s="6">
        <v>3000</v>
      </c>
      <c r="G52" s="23">
        <v>895</v>
      </c>
      <c r="H52" s="23"/>
      <c r="I52" s="6">
        <f>SUM(I51:I51)</f>
        <v>3000</v>
      </c>
      <c r="J52" s="51" t="e">
        <f>+I52/#REF!-1</f>
        <v>#REF!</v>
      </c>
    </row>
    <row r="53" spans="9:10" ht="12.75">
      <c r="I53" s="57"/>
      <c r="J53"/>
    </row>
    <row r="55" spans="1:13" s="14" customFormat="1" ht="12.75">
      <c r="A55" s="5"/>
      <c r="B55" s="5"/>
      <c r="C55" s="5"/>
      <c r="D55" s="16" t="s">
        <v>525</v>
      </c>
      <c r="E55" s="17">
        <f>E47+E31+E52</f>
        <v>409509.32999999996</v>
      </c>
      <c r="F55" s="17">
        <f>F47+F31+F52</f>
        <v>409509.32999999996</v>
      </c>
      <c r="G55" s="17">
        <f>G47+G31+G52</f>
        <v>232868.72999999998</v>
      </c>
      <c r="H55" s="17"/>
      <c r="I55" s="17">
        <f>I47+I31+I52+I5</f>
        <v>712554.1111999999</v>
      </c>
      <c r="J55" s="17" t="e">
        <f>#REF!+#REF!+#REF!</f>
        <v>#REF!</v>
      </c>
      <c r="K55" s="17" t="e">
        <f>#REF!+#REF!+#REF!</f>
        <v>#REF!</v>
      </c>
      <c r="L55" s="17" t="e">
        <f>#REF!+#REF!+#REF!</f>
        <v>#REF!</v>
      </c>
      <c r="M55" s="17" t="e">
        <f>#REF!+#REF!+#REF!</f>
        <v>#REF!</v>
      </c>
    </row>
    <row r="56" spans="1:10" s="24" customFormat="1" ht="12.75">
      <c r="A56" s="21"/>
      <c r="B56" s="21"/>
      <c r="C56" s="21"/>
      <c r="D56" s="22"/>
      <c r="E56" s="23"/>
      <c r="F56" s="23"/>
      <c r="G56" s="23"/>
      <c r="H56" s="23"/>
      <c r="I56" s="23"/>
      <c r="J56" s="7"/>
    </row>
    <row r="57" ht="15.75">
      <c r="A57" s="12" t="s">
        <v>338</v>
      </c>
    </row>
    <row r="58" spans="2:9" ht="38.25">
      <c r="B58" s="5" t="s">
        <v>269</v>
      </c>
      <c r="C58" s="5" t="s">
        <v>271</v>
      </c>
      <c r="D58" s="19" t="s">
        <v>272</v>
      </c>
      <c r="E58" s="28" t="s">
        <v>309</v>
      </c>
      <c r="F58" s="28" t="s">
        <v>310</v>
      </c>
      <c r="G58" s="28" t="s">
        <v>276</v>
      </c>
      <c r="H58" s="28" t="s">
        <v>311</v>
      </c>
      <c r="I58" s="48" t="s">
        <v>260</v>
      </c>
    </row>
    <row r="59" spans="2:9" ht="22.5" customHeight="1">
      <c r="B59" s="4" t="s">
        <v>854</v>
      </c>
      <c r="C59" s="4" t="s">
        <v>752</v>
      </c>
      <c r="D59" s="20" t="s">
        <v>896</v>
      </c>
      <c r="E59" s="1">
        <v>20000</v>
      </c>
      <c r="F59" s="1">
        <v>20000</v>
      </c>
      <c r="G59" s="1">
        <v>65.371784628199</v>
      </c>
      <c r="H59" s="1">
        <v>13074.37</v>
      </c>
      <c r="I59" s="1">
        <v>22000</v>
      </c>
    </row>
    <row r="60" spans="2:9" ht="12.75">
      <c r="B60" s="4" t="s">
        <v>854</v>
      </c>
      <c r="C60" s="4" t="s">
        <v>528</v>
      </c>
      <c r="D60" s="20" t="s">
        <v>897</v>
      </c>
      <c r="E60" s="1">
        <v>650</v>
      </c>
      <c r="F60" s="1">
        <v>650</v>
      </c>
      <c r="G60" s="1">
        <v>32.306698247792</v>
      </c>
      <c r="H60" s="1">
        <v>210</v>
      </c>
      <c r="I60" s="1">
        <v>500</v>
      </c>
    </row>
    <row r="61" spans="2:14" ht="12.75">
      <c r="B61" s="4" t="s">
        <v>854</v>
      </c>
      <c r="C61" s="4" t="s">
        <v>671</v>
      </c>
      <c r="D61" s="20" t="s">
        <v>898</v>
      </c>
      <c r="E61" s="1">
        <v>8000</v>
      </c>
      <c r="F61" s="1">
        <v>8000</v>
      </c>
      <c r="G61" s="1">
        <v>0</v>
      </c>
      <c r="H61" s="1">
        <v>0</v>
      </c>
      <c r="N61" s="1">
        <f>SUM(I59:I61)</f>
        <v>22500</v>
      </c>
    </row>
    <row r="62" spans="2:9" ht="12.75">
      <c r="B62" s="4" t="s">
        <v>854</v>
      </c>
      <c r="C62" s="4" t="s">
        <v>899</v>
      </c>
      <c r="D62" s="20" t="s">
        <v>900</v>
      </c>
      <c r="E62" s="1">
        <v>2000</v>
      </c>
      <c r="F62" s="1">
        <v>2000</v>
      </c>
      <c r="G62" s="1">
        <v>0</v>
      </c>
      <c r="H62" s="1">
        <v>0</v>
      </c>
      <c r="I62" s="1">
        <v>2000</v>
      </c>
    </row>
    <row r="63" spans="2:9" ht="12.75">
      <c r="B63" s="4" t="s">
        <v>854</v>
      </c>
      <c r="C63" s="4" t="s">
        <v>596</v>
      </c>
      <c r="D63" s="20" t="s">
        <v>901</v>
      </c>
      <c r="E63" s="1">
        <v>250</v>
      </c>
      <c r="F63" s="1">
        <v>250</v>
      </c>
      <c r="G63" s="1">
        <v>0</v>
      </c>
      <c r="H63" s="1">
        <v>0</v>
      </c>
      <c r="I63" s="1">
        <v>50</v>
      </c>
    </row>
    <row r="64" spans="2:9" ht="12.75">
      <c r="B64" s="4" t="s">
        <v>854</v>
      </c>
      <c r="C64" s="4" t="s">
        <v>329</v>
      </c>
      <c r="D64" s="20" t="s">
        <v>902</v>
      </c>
      <c r="E64" s="1">
        <v>17700</v>
      </c>
      <c r="F64" s="1">
        <v>17700</v>
      </c>
      <c r="G64" s="1">
        <v>43.0394993903824</v>
      </c>
      <c r="H64" s="1">
        <v>7618</v>
      </c>
      <c r="I64" s="1">
        <v>18000</v>
      </c>
    </row>
    <row r="65" spans="2:9" ht="12.75">
      <c r="B65" s="4" t="s">
        <v>854</v>
      </c>
      <c r="C65" s="4" t="s">
        <v>568</v>
      </c>
      <c r="D65" s="20" t="s">
        <v>903</v>
      </c>
      <c r="E65" s="1">
        <v>19800</v>
      </c>
      <c r="F65" s="1">
        <v>19800</v>
      </c>
      <c r="G65" s="1">
        <v>44.9374293561205</v>
      </c>
      <c r="H65" s="1">
        <v>8897.62</v>
      </c>
      <c r="I65" s="1">
        <v>20000</v>
      </c>
    </row>
    <row r="66" spans="2:9" ht="12.75">
      <c r="B66" s="4" t="s">
        <v>854</v>
      </c>
      <c r="C66" s="4" t="s">
        <v>570</v>
      </c>
      <c r="D66" s="20" t="s">
        <v>904</v>
      </c>
      <c r="E66" s="1">
        <v>4000</v>
      </c>
      <c r="F66" s="1">
        <v>4000</v>
      </c>
      <c r="G66" s="1">
        <v>124.999375002344</v>
      </c>
      <c r="H66" s="1">
        <v>5000</v>
      </c>
      <c r="I66" s="1">
        <v>3000</v>
      </c>
    </row>
    <row r="67" spans="2:9" ht="12.75">
      <c r="B67" s="4" t="s">
        <v>854</v>
      </c>
      <c r="C67" s="4" t="s">
        <v>572</v>
      </c>
      <c r="D67" s="20" t="s">
        <v>905</v>
      </c>
      <c r="E67" s="1">
        <v>2500</v>
      </c>
      <c r="F67" s="1">
        <v>2500</v>
      </c>
      <c r="G67" s="1">
        <v>139.99888000672</v>
      </c>
      <c r="H67" s="1">
        <v>3500</v>
      </c>
      <c r="I67" s="1">
        <v>3600</v>
      </c>
    </row>
    <row r="68" spans="2:8" ht="12.75">
      <c r="B68" s="4" t="s">
        <v>854</v>
      </c>
      <c r="C68" s="4" t="s">
        <v>574</v>
      </c>
      <c r="D68" s="20" t="s">
        <v>906</v>
      </c>
      <c r="E68" s="1">
        <v>1500</v>
      </c>
      <c r="F68" s="1">
        <v>1500</v>
      </c>
      <c r="G68" s="1">
        <v>0</v>
      </c>
      <c r="H68" s="1">
        <v>0</v>
      </c>
    </row>
    <row r="69" spans="2:8" ht="12.75">
      <c r="B69" s="4" t="s">
        <v>854</v>
      </c>
      <c r="C69" s="4" t="s">
        <v>576</v>
      </c>
      <c r="D69" s="20" t="s">
        <v>907</v>
      </c>
      <c r="E69" s="1">
        <v>0</v>
      </c>
      <c r="F69" s="1">
        <v>0</v>
      </c>
      <c r="G69" s="1">
        <v>0</v>
      </c>
      <c r="H69" s="1">
        <v>19340</v>
      </c>
    </row>
    <row r="70" spans="2:8" ht="12.75">
      <c r="B70" s="4" t="s">
        <v>854</v>
      </c>
      <c r="C70" s="4" t="s">
        <v>909</v>
      </c>
      <c r="D70" s="20" t="s">
        <v>910</v>
      </c>
      <c r="E70" s="1">
        <v>2524.9</v>
      </c>
      <c r="F70" s="1">
        <v>2524.9</v>
      </c>
      <c r="G70" s="1">
        <v>0</v>
      </c>
      <c r="H70" s="1">
        <v>0</v>
      </c>
    </row>
    <row r="71" spans="2:9" ht="12.75">
      <c r="B71" s="4" t="s">
        <v>854</v>
      </c>
      <c r="C71" s="4" t="s">
        <v>848</v>
      </c>
      <c r="D71" s="20" t="s">
        <v>911</v>
      </c>
      <c r="E71" s="1">
        <v>124000</v>
      </c>
      <c r="F71" s="1">
        <v>124000</v>
      </c>
      <c r="G71" s="1">
        <v>98.9751614556185</v>
      </c>
      <c r="H71" s="1">
        <v>122729.22</v>
      </c>
      <c r="I71" s="1">
        <v>132000</v>
      </c>
    </row>
    <row r="72" spans="2:14" ht="12.75">
      <c r="B72" s="4" t="s">
        <v>854</v>
      </c>
      <c r="C72" s="4" t="s">
        <v>912</v>
      </c>
      <c r="D72" s="20" t="s">
        <v>913</v>
      </c>
      <c r="E72" s="1">
        <v>57171</v>
      </c>
      <c r="F72" s="1">
        <v>57171</v>
      </c>
      <c r="G72" s="1">
        <v>0</v>
      </c>
      <c r="H72" s="1">
        <v>0</v>
      </c>
      <c r="I72" s="1">
        <v>61000</v>
      </c>
      <c r="N72" s="1">
        <f>SUM(I62:I72)</f>
        <v>239650</v>
      </c>
    </row>
    <row r="73" spans="2:14" ht="12.75">
      <c r="B73" s="4" t="s">
        <v>854</v>
      </c>
      <c r="C73" s="4" t="s">
        <v>580</v>
      </c>
      <c r="D73" s="20" t="s">
        <v>914</v>
      </c>
      <c r="E73" s="1">
        <v>1500</v>
      </c>
      <c r="F73" s="1">
        <v>1500</v>
      </c>
      <c r="G73" s="1">
        <v>0</v>
      </c>
      <c r="H73" s="1">
        <v>0</v>
      </c>
      <c r="I73" s="1">
        <v>2700</v>
      </c>
      <c r="N73" s="1">
        <f>I73</f>
        <v>2700</v>
      </c>
    </row>
    <row r="74" spans="1:14" s="14" customFormat="1" ht="12.75">
      <c r="A74" s="5"/>
      <c r="B74" s="5"/>
      <c r="C74" s="5"/>
      <c r="E74" s="6">
        <v>261595.9</v>
      </c>
      <c r="F74" s="6">
        <v>261595.9</v>
      </c>
      <c r="G74" s="6">
        <v>68.95</v>
      </c>
      <c r="H74" s="6">
        <v>180369.21</v>
      </c>
      <c r="I74" s="6">
        <f>+SUM(I59:I73)</f>
        <v>264850</v>
      </c>
      <c r="J74" s="6"/>
      <c r="N74" s="6"/>
    </row>
    <row r="75" ht="12.75">
      <c r="I75" s="57"/>
    </row>
    <row r="76" ht="12.75">
      <c r="I76"/>
    </row>
    <row r="77" spans="4:9" ht="12.75">
      <c r="D77" s="16" t="s">
        <v>337</v>
      </c>
      <c r="E77" s="17">
        <f>E74</f>
        <v>261595.9</v>
      </c>
      <c r="F77" s="17">
        <f>F74</f>
        <v>261595.9</v>
      </c>
      <c r="G77" s="17">
        <f>G74</f>
        <v>68.95</v>
      </c>
      <c r="H77" s="17">
        <f>H74</f>
        <v>180369.21</v>
      </c>
      <c r="I77" s="17">
        <f>I74</f>
        <v>264850</v>
      </c>
    </row>
    <row r="79" spans="8:9" ht="15.75">
      <c r="H79" s="88" t="s">
        <v>483</v>
      </c>
      <c r="I79" s="92">
        <f>I77-I55</f>
        <v>-447704.1111999999</v>
      </c>
    </row>
  </sheetData>
  <sheetProtection/>
  <printOptions/>
  <pageMargins left="0.7480314960629921" right="0.7480314960629921" top="0.3937007874015748" bottom="0.1968503937007874" header="0" footer="0"/>
  <pageSetup fitToHeight="2" fitToWidth="1"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97"/>
  <sheetViews>
    <sheetView zoomScale="85" zoomScaleNormal="85" zoomScalePageLayoutView="0" workbookViewId="0" topLeftCell="A61">
      <selection activeCell="D86" sqref="D86"/>
    </sheetView>
  </sheetViews>
  <sheetFormatPr defaultColWidth="11.421875" defaultRowHeight="12.75"/>
  <cols>
    <col min="1" max="1" width="4.8515625" style="4" bestFit="1" customWidth="1"/>
    <col min="2" max="3" width="6.00390625" style="4" bestFit="1" customWidth="1"/>
    <col min="4" max="4" width="49.00390625" style="0" bestFit="1" customWidth="1"/>
    <col min="5" max="5" width="12.7109375" style="1" customWidth="1"/>
    <col min="6" max="6" width="15.28125" style="1" customWidth="1"/>
    <col min="7" max="8" width="16.140625" style="1" customWidth="1"/>
    <col min="9" max="9" width="15.28125" style="1" bestFit="1" customWidth="1"/>
    <col min="10" max="10" width="16.421875" style="1" hidden="1" customWidth="1"/>
    <col min="11" max="11" width="14.140625" style="0" hidden="1" customWidth="1"/>
    <col min="12" max="12" width="13.28125" style="0" hidden="1" customWidth="1"/>
    <col min="13" max="13" width="16.57421875" style="0" hidden="1" customWidth="1"/>
    <col min="14" max="14" width="12.7109375" style="0" bestFit="1" customWidth="1"/>
  </cols>
  <sheetData>
    <row r="1" spans="1:13" ht="18">
      <c r="A1" s="111" t="s">
        <v>1026</v>
      </c>
      <c r="B1" s="112"/>
      <c r="C1" s="112"/>
      <c r="D1" s="113"/>
      <c r="G1" s="7"/>
      <c r="H1" s="7"/>
      <c r="I1" s="7"/>
      <c r="J1" s="7"/>
      <c r="K1" s="7"/>
      <c r="L1" s="1"/>
      <c r="M1" s="1"/>
    </row>
    <row r="2" spans="1:13" s="24" customFormat="1" ht="18">
      <c r="A2" s="114"/>
      <c r="B2" s="21"/>
      <c r="C2" s="21"/>
      <c r="D2" s="115"/>
      <c r="E2" s="7"/>
      <c r="F2" s="7"/>
      <c r="G2" s="7"/>
      <c r="H2" s="7"/>
      <c r="I2" s="7"/>
      <c r="J2" s="7"/>
      <c r="K2" s="7"/>
      <c r="L2" s="7"/>
      <c r="M2" s="7"/>
    </row>
    <row r="3" spans="1:13" s="30" customFormat="1" ht="17.25" customHeight="1">
      <c r="A3" s="12" t="s">
        <v>336</v>
      </c>
      <c r="B3" s="11"/>
      <c r="C3" s="11"/>
      <c r="D3" s="32"/>
      <c r="E3" s="33"/>
      <c r="F3" s="33"/>
      <c r="H3" s="12">
        <v>2013</v>
      </c>
      <c r="I3" s="12">
        <v>2014</v>
      </c>
      <c r="J3" s="46"/>
      <c r="K3" s="46"/>
      <c r="L3" s="46"/>
      <c r="M3" s="46"/>
    </row>
    <row r="4" spans="1:13" ht="20.25">
      <c r="A4" s="12" t="s">
        <v>469</v>
      </c>
      <c r="B4" s="27"/>
      <c r="C4" s="27"/>
      <c r="D4" s="27"/>
      <c r="E4" s="27"/>
      <c r="F4" s="27"/>
      <c r="G4"/>
      <c r="H4" s="65">
        <v>158689.15</v>
      </c>
      <c r="I4" s="65">
        <v>165092.96</v>
      </c>
      <c r="J4" s="27"/>
      <c r="K4" s="27"/>
      <c r="L4" s="27"/>
      <c r="M4" s="1"/>
    </row>
    <row r="5" spans="1:13" ht="20.25">
      <c r="A5" s="12"/>
      <c r="B5" s="27"/>
      <c r="C5" s="27"/>
      <c r="D5" s="27"/>
      <c r="E5" s="27"/>
      <c r="F5" s="27"/>
      <c r="G5" t="s">
        <v>470</v>
      </c>
      <c r="H5" s="65">
        <v>204383.56</v>
      </c>
      <c r="I5" s="65">
        <v>208392.96</v>
      </c>
      <c r="J5" s="27"/>
      <c r="K5" s="27"/>
      <c r="L5" s="27"/>
      <c r="M5" s="1"/>
    </row>
    <row r="6" spans="1:13" ht="9.75" customHeight="1">
      <c r="A6" s="12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1"/>
    </row>
    <row r="7" spans="1:13" s="30" customFormat="1" ht="17.25" customHeight="1">
      <c r="A7" s="12" t="s">
        <v>471</v>
      </c>
      <c r="B7" s="11"/>
      <c r="C7" s="11"/>
      <c r="D7" s="32"/>
      <c r="E7" s="33"/>
      <c r="F7" s="33"/>
      <c r="G7" s="33"/>
      <c r="H7" s="33"/>
      <c r="I7" s="33"/>
      <c r="J7" s="46"/>
      <c r="K7" s="46"/>
      <c r="L7" s="46"/>
      <c r="M7" s="46"/>
    </row>
    <row r="8" spans="1:13" s="30" customFormat="1" ht="39" customHeight="1">
      <c r="A8" s="5" t="s">
        <v>269</v>
      </c>
      <c r="B8" s="5" t="s">
        <v>270</v>
      </c>
      <c r="C8" s="5" t="s">
        <v>271</v>
      </c>
      <c r="D8" s="9" t="s">
        <v>272</v>
      </c>
      <c r="E8" s="28" t="s">
        <v>273</v>
      </c>
      <c r="F8" s="28" t="s">
        <v>274</v>
      </c>
      <c r="G8" s="49" t="s">
        <v>275</v>
      </c>
      <c r="H8" s="49"/>
      <c r="I8" s="48" t="s">
        <v>260</v>
      </c>
      <c r="J8" s="43" t="s">
        <v>1130</v>
      </c>
      <c r="K8" s="43" t="s">
        <v>1131</v>
      </c>
      <c r="L8" s="43" t="s">
        <v>1133</v>
      </c>
      <c r="M8" s="43" t="s">
        <v>1132</v>
      </c>
    </row>
    <row r="9" spans="1:13" ht="22.5" customHeight="1">
      <c r="A9" s="4" t="s">
        <v>916</v>
      </c>
      <c r="B9" s="4" t="s">
        <v>917</v>
      </c>
      <c r="C9" s="4" t="s">
        <v>376</v>
      </c>
      <c r="D9" s="20" t="s">
        <v>918</v>
      </c>
      <c r="E9" s="1">
        <v>500</v>
      </c>
      <c r="F9" s="1">
        <v>500</v>
      </c>
      <c r="G9" s="7">
        <v>120</v>
      </c>
      <c r="H9" s="7"/>
      <c r="I9" s="33">
        <v>500</v>
      </c>
      <c r="J9" s="44">
        <v>0</v>
      </c>
      <c r="K9" s="44">
        <v>0</v>
      </c>
      <c r="L9" s="44">
        <v>0</v>
      </c>
      <c r="M9" s="44">
        <v>0</v>
      </c>
    </row>
    <row r="10" spans="1:13" ht="12.75">
      <c r="A10" s="4" t="s">
        <v>916</v>
      </c>
      <c r="B10" s="4" t="s">
        <v>919</v>
      </c>
      <c r="C10" s="4" t="s">
        <v>920</v>
      </c>
      <c r="D10" s="20" t="s">
        <v>921</v>
      </c>
      <c r="E10" s="1">
        <v>270000</v>
      </c>
      <c r="F10" s="1">
        <v>270000</v>
      </c>
      <c r="G10" s="7">
        <v>158168.11</v>
      </c>
      <c r="H10" s="7"/>
      <c r="I10" s="33">
        <v>250000</v>
      </c>
      <c r="J10" s="44">
        <v>0</v>
      </c>
      <c r="K10" s="44">
        <v>0</v>
      </c>
      <c r="L10" s="44">
        <v>0</v>
      </c>
      <c r="M10" s="44">
        <v>0</v>
      </c>
    </row>
    <row r="11" spans="1:13" ht="12.75">
      <c r="A11" s="4" t="s">
        <v>916</v>
      </c>
      <c r="B11" s="4" t="s">
        <v>922</v>
      </c>
      <c r="C11" s="4" t="s">
        <v>920</v>
      </c>
      <c r="D11" s="20" t="s">
        <v>923</v>
      </c>
      <c r="E11" s="1">
        <v>2000</v>
      </c>
      <c r="F11" s="1">
        <v>2000</v>
      </c>
      <c r="G11" s="7">
        <v>1976.17</v>
      </c>
      <c r="H11" s="7"/>
      <c r="I11" s="33">
        <v>2000</v>
      </c>
      <c r="J11" s="44">
        <v>0</v>
      </c>
      <c r="K11" s="44">
        <v>0</v>
      </c>
      <c r="L11" s="44">
        <v>0</v>
      </c>
      <c r="M11" s="44">
        <v>0</v>
      </c>
    </row>
    <row r="12" spans="1:13" s="14" customFormat="1" ht="12.75">
      <c r="A12" s="5"/>
      <c r="B12" s="5"/>
      <c r="C12" s="5"/>
      <c r="E12" s="6">
        <v>272500</v>
      </c>
      <c r="F12" s="6">
        <v>272500</v>
      </c>
      <c r="G12" s="23">
        <v>160264.28</v>
      </c>
      <c r="H12" s="23"/>
      <c r="I12" s="6">
        <f>+SUM(I9:I11)</f>
        <v>252500</v>
      </c>
      <c r="J12" s="45">
        <v>0</v>
      </c>
      <c r="K12" s="45">
        <v>0</v>
      </c>
      <c r="L12" s="45">
        <v>0</v>
      </c>
      <c r="M12" s="45">
        <v>0</v>
      </c>
    </row>
    <row r="13" spans="7:13" ht="12.75">
      <c r="G13" s="7"/>
      <c r="H13" s="7"/>
      <c r="I13" s="57"/>
      <c r="K13" s="1"/>
      <c r="L13" s="1"/>
      <c r="M13" s="1"/>
    </row>
    <row r="14" spans="7:13" ht="12.75">
      <c r="G14" s="7"/>
      <c r="H14" s="7"/>
      <c r="I14"/>
      <c r="K14" s="1"/>
      <c r="L14" s="1"/>
      <c r="M14" s="1"/>
    </row>
    <row r="15" spans="1:13" s="30" customFormat="1" ht="36" customHeight="1">
      <c r="A15" s="5" t="s">
        <v>269</v>
      </c>
      <c r="B15" s="5" t="s">
        <v>270</v>
      </c>
      <c r="C15" s="5" t="s">
        <v>271</v>
      </c>
      <c r="D15" s="9" t="s">
        <v>272</v>
      </c>
      <c r="E15" s="28" t="s">
        <v>273</v>
      </c>
      <c r="F15" s="28" t="s">
        <v>274</v>
      </c>
      <c r="G15" s="49" t="s">
        <v>275</v>
      </c>
      <c r="H15" s="49"/>
      <c r="I15" s="48" t="s">
        <v>260</v>
      </c>
      <c r="J15" s="43" t="s">
        <v>1130</v>
      </c>
      <c r="K15" s="43" t="s">
        <v>1131</v>
      </c>
      <c r="L15" s="43" t="s">
        <v>1133</v>
      </c>
      <c r="M15" s="43" t="s">
        <v>1132</v>
      </c>
    </row>
    <row r="16" spans="1:13" ht="18" customHeight="1">
      <c r="A16" s="4" t="s">
        <v>916</v>
      </c>
      <c r="B16" s="4" t="s">
        <v>924</v>
      </c>
      <c r="C16" s="4" t="s">
        <v>925</v>
      </c>
      <c r="D16" s="20" t="s">
        <v>926</v>
      </c>
      <c r="E16" s="1">
        <v>33000</v>
      </c>
      <c r="F16" s="1">
        <v>33000</v>
      </c>
      <c r="G16" s="7">
        <v>0</v>
      </c>
      <c r="H16" s="7"/>
      <c r="I16" s="33">
        <v>33000</v>
      </c>
      <c r="J16" s="44">
        <v>0</v>
      </c>
      <c r="K16" s="44">
        <v>30000</v>
      </c>
      <c r="L16" s="44">
        <v>0</v>
      </c>
      <c r="M16" s="44">
        <v>0</v>
      </c>
    </row>
    <row r="17" spans="1:13" ht="12.75">
      <c r="A17" s="4" t="s">
        <v>916</v>
      </c>
      <c r="B17" s="4" t="s">
        <v>924</v>
      </c>
      <c r="C17" s="4" t="s">
        <v>927</v>
      </c>
      <c r="D17" s="20" t="s">
        <v>928</v>
      </c>
      <c r="E17" s="1">
        <v>812.26</v>
      </c>
      <c r="F17" s="1">
        <v>812.26</v>
      </c>
      <c r="G17" s="7">
        <v>84.67</v>
      </c>
      <c r="H17" s="7"/>
      <c r="I17" s="33">
        <v>0</v>
      </c>
      <c r="J17" s="44">
        <v>0</v>
      </c>
      <c r="K17" s="44">
        <v>0</v>
      </c>
      <c r="L17" s="44">
        <v>0</v>
      </c>
      <c r="M17" s="44">
        <v>0</v>
      </c>
    </row>
    <row r="18" spans="1:13" ht="12.75">
      <c r="A18" s="4" t="s">
        <v>916</v>
      </c>
      <c r="B18" s="4" t="s">
        <v>924</v>
      </c>
      <c r="C18" s="4" t="s">
        <v>929</v>
      </c>
      <c r="D18" s="20" t="s">
        <v>930</v>
      </c>
      <c r="E18" s="1">
        <v>15634.02</v>
      </c>
      <c r="F18" s="1">
        <v>15634.02</v>
      </c>
      <c r="G18" s="7">
        <v>2736.15</v>
      </c>
      <c r="H18" s="7"/>
      <c r="I18" s="33">
        <v>5191.89</v>
      </c>
      <c r="J18" s="44">
        <v>0</v>
      </c>
      <c r="K18" s="44">
        <v>0</v>
      </c>
      <c r="L18" s="44">
        <v>0</v>
      </c>
      <c r="M18" s="44">
        <v>0</v>
      </c>
    </row>
    <row r="19" spans="1:13" ht="12.75">
      <c r="A19" s="4" t="s">
        <v>916</v>
      </c>
      <c r="B19" s="4" t="s">
        <v>924</v>
      </c>
      <c r="C19" s="4" t="s">
        <v>931</v>
      </c>
      <c r="D19" s="20" t="s">
        <v>932</v>
      </c>
      <c r="E19" s="1">
        <v>16578.89</v>
      </c>
      <c r="F19" s="1">
        <v>16578.89</v>
      </c>
      <c r="G19" s="7">
        <v>1853.54</v>
      </c>
      <c r="H19" s="7"/>
      <c r="I19" s="33">
        <v>8166.01</v>
      </c>
      <c r="J19" s="44">
        <v>0</v>
      </c>
      <c r="K19" s="44">
        <v>0</v>
      </c>
      <c r="L19" s="44">
        <v>0</v>
      </c>
      <c r="M19" s="44">
        <v>0</v>
      </c>
    </row>
    <row r="20" spans="1:13" ht="12.75">
      <c r="A20" s="4" t="s">
        <v>916</v>
      </c>
      <c r="B20" s="4" t="s">
        <v>924</v>
      </c>
      <c r="C20" s="4" t="s">
        <v>933</v>
      </c>
      <c r="D20" s="20" t="s">
        <v>934</v>
      </c>
      <c r="E20" s="1">
        <v>13350.11</v>
      </c>
      <c r="F20" s="1">
        <v>11390.21</v>
      </c>
      <c r="G20" s="7">
        <v>8361.63</v>
      </c>
      <c r="H20" s="7"/>
      <c r="I20" s="33">
        <v>6108.74</v>
      </c>
      <c r="J20" s="44">
        <v>0</v>
      </c>
      <c r="K20" s="44">
        <v>0</v>
      </c>
      <c r="L20" s="44">
        <v>0</v>
      </c>
      <c r="M20" s="44">
        <v>0</v>
      </c>
    </row>
    <row r="21" spans="1:13" ht="12.75">
      <c r="A21" s="4" t="s">
        <v>916</v>
      </c>
      <c r="B21" s="4" t="s">
        <v>924</v>
      </c>
      <c r="C21" s="4" t="s">
        <v>935</v>
      </c>
      <c r="D21" s="20" t="s">
        <v>936</v>
      </c>
      <c r="E21" s="1">
        <v>17376.66</v>
      </c>
      <c r="F21" s="1">
        <v>17376.66</v>
      </c>
      <c r="G21" s="7">
        <v>1719.83</v>
      </c>
      <c r="H21" s="7"/>
      <c r="I21" s="33">
        <v>0</v>
      </c>
      <c r="J21" s="44">
        <v>0</v>
      </c>
      <c r="K21" s="44">
        <v>0</v>
      </c>
      <c r="L21" s="44">
        <v>0</v>
      </c>
      <c r="M21" s="44">
        <v>0</v>
      </c>
    </row>
    <row r="22" spans="1:13" ht="12.75">
      <c r="A22" s="4" t="s">
        <v>916</v>
      </c>
      <c r="B22" s="4" t="s">
        <v>924</v>
      </c>
      <c r="C22" s="4" t="s">
        <v>937</v>
      </c>
      <c r="D22" s="20" t="s">
        <v>938</v>
      </c>
      <c r="E22" s="1">
        <v>5890.92</v>
      </c>
      <c r="F22" s="1">
        <v>5890.92</v>
      </c>
      <c r="G22" s="7">
        <v>583.04</v>
      </c>
      <c r="H22" s="7"/>
      <c r="I22" s="33">
        <v>0</v>
      </c>
      <c r="J22" s="44">
        <v>0</v>
      </c>
      <c r="K22" s="44">
        <v>0</v>
      </c>
      <c r="L22" s="44">
        <v>0</v>
      </c>
      <c r="M22" s="44">
        <v>0</v>
      </c>
    </row>
    <row r="23" spans="1:13" ht="12.75">
      <c r="A23" s="4" t="s">
        <v>916</v>
      </c>
      <c r="B23" s="4" t="s">
        <v>924</v>
      </c>
      <c r="C23" s="4" t="s">
        <v>939</v>
      </c>
      <c r="D23" s="20" t="s">
        <v>940</v>
      </c>
      <c r="E23" s="1">
        <v>5558.66</v>
      </c>
      <c r="F23" s="1">
        <v>5558.66</v>
      </c>
      <c r="G23" s="7">
        <v>1421.81</v>
      </c>
      <c r="H23" s="7"/>
      <c r="I23" s="33">
        <v>4197.36</v>
      </c>
      <c r="J23" s="44">
        <v>0</v>
      </c>
      <c r="K23" s="44">
        <v>0</v>
      </c>
      <c r="L23" s="44">
        <v>0</v>
      </c>
      <c r="M23" s="44">
        <v>0</v>
      </c>
    </row>
    <row r="24" spans="1:13" ht="12.75">
      <c r="A24" s="4" t="s">
        <v>916</v>
      </c>
      <c r="B24" s="4" t="s">
        <v>924</v>
      </c>
      <c r="C24" s="4" t="s">
        <v>941</v>
      </c>
      <c r="D24" s="20" t="s">
        <v>942</v>
      </c>
      <c r="E24" s="1">
        <v>5312.82</v>
      </c>
      <c r="F24" s="1">
        <v>5312.82</v>
      </c>
      <c r="G24" s="7">
        <v>271.32</v>
      </c>
      <c r="H24" s="7"/>
      <c r="I24" s="33">
        <v>2263.85</v>
      </c>
      <c r="J24" s="44">
        <v>0</v>
      </c>
      <c r="K24" s="44">
        <v>0</v>
      </c>
      <c r="L24" s="44">
        <v>0</v>
      </c>
      <c r="M24" s="44">
        <v>0</v>
      </c>
    </row>
    <row r="25" spans="1:13" ht="12.75">
      <c r="A25" s="4" t="s">
        <v>916</v>
      </c>
      <c r="B25" s="4" t="s">
        <v>924</v>
      </c>
      <c r="C25" s="4" t="s">
        <v>943</v>
      </c>
      <c r="D25" s="20" t="s">
        <v>944</v>
      </c>
      <c r="E25" s="1">
        <v>930.6</v>
      </c>
      <c r="F25" s="1">
        <v>930.6</v>
      </c>
      <c r="G25" s="7">
        <v>79.12</v>
      </c>
      <c r="H25" s="7"/>
      <c r="I25" s="33">
        <v>79.72</v>
      </c>
      <c r="J25" s="44">
        <v>0</v>
      </c>
      <c r="K25" s="44">
        <v>0</v>
      </c>
      <c r="L25" s="44">
        <v>0</v>
      </c>
      <c r="M25" s="44">
        <v>0</v>
      </c>
    </row>
    <row r="26" spans="1:13" ht="12.75">
      <c r="A26" s="4" t="s">
        <v>916</v>
      </c>
      <c r="B26" s="4" t="s">
        <v>924</v>
      </c>
      <c r="C26" s="4" t="s">
        <v>945</v>
      </c>
      <c r="D26" s="20" t="s">
        <v>946</v>
      </c>
      <c r="E26" s="1">
        <v>1033.22</v>
      </c>
      <c r="F26" s="1">
        <v>1033.22</v>
      </c>
      <c r="G26" s="7">
        <v>100.38</v>
      </c>
      <c r="H26" s="7"/>
      <c r="I26" s="33"/>
      <c r="J26" s="44">
        <v>0</v>
      </c>
      <c r="K26" s="44">
        <v>0</v>
      </c>
      <c r="L26" s="44">
        <v>0</v>
      </c>
      <c r="M26" s="44">
        <v>0</v>
      </c>
    </row>
    <row r="27" spans="1:13" ht="12.75">
      <c r="A27" s="4" t="s">
        <v>916</v>
      </c>
      <c r="B27" s="4" t="s">
        <v>924</v>
      </c>
      <c r="C27" s="4" t="s">
        <v>947</v>
      </c>
      <c r="D27" s="20" t="s">
        <v>948</v>
      </c>
      <c r="E27" s="1">
        <v>1716.76</v>
      </c>
      <c r="F27" s="1">
        <v>1716.76</v>
      </c>
      <c r="G27" s="7">
        <v>129.3</v>
      </c>
      <c r="H27" s="7"/>
      <c r="I27" s="33">
        <v>600.06</v>
      </c>
      <c r="J27" s="44">
        <v>0</v>
      </c>
      <c r="K27" s="44">
        <v>0</v>
      </c>
      <c r="L27" s="44">
        <v>0</v>
      </c>
      <c r="M27" s="44">
        <v>0</v>
      </c>
    </row>
    <row r="28" spans="1:13" ht="12.75">
      <c r="A28" s="4" t="s">
        <v>916</v>
      </c>
      <c r="B28" s="4" t="s">
        <v>924</v>
      </c>
      <c r="C28" s="4" t="s">
        <v>949</v>
      </c>
      <c r="D28" s="20" t="s">
        <v>950</v>
      </c>
      <c r="E28" s="1">
        <v>7574.9</v>
      </c>
      <c r="F28" s="1">
        <v>7574.9</v>
      </c>
      <c r="G28" s="7">
        <v>550.27</v>
      </c>
      <c r="H28" s="7"/>
      <c r="I28" s="33">
        <v>3257.94</v>
      </c>
      <c r="J28" s="44">
        <v>0</v>
      </c>
      <c r="K28" s="44">
        <v>0</v>
      </c>
      <c r="L28" s="44">
        <v>0</v>
      </c>
      <c r="M28" s="44">
        <v>0</v>
      </c>
    </row>
    <row r="29" spans="1:13" ht="12.75">
      <c r="A29" s="4" t="s">
        <v>916</v>
      </c>
      <c r="B29" s="4" t="s">
        <v>924</v>
      </c>
      <c r="C29" s="4" t="s">
        <v>951</v>
      </c>
      <c r="D29" s="20" t="s">
        <v>952</v>
      </c>
      <c r="E29" s="1">
        <v>105.93</v>
      </c>
      <c r="F29" s="1">
        <v>105.93</v>
      </c>
      <c r="G29" s="7">
        <v>13.68</v>
      </c>
      <c r="H29" s="7"/>
      <c r="I29" s="33"/>
      <c r="J29" s="44">
        <v>0</v>
      </c>
      <c r="K29" s="44">
        <v>0</v>
      </c>
      <c r="L29" s="44">
        <v>0</v>
      </c>
      <c r="M29" s="44">
        <v>0</v>
      </c>
    </row>
    <row r="30" spans="1:13" ht="12.75">
      <c r="A30" s="4" t="s">
        <v>916</v>
      </c>
      <c r="B30" s="4" t="s">
        <v>924</v>
      </c>
      <c r="C30" s="4" t="s">
        <v>953</v>
      </c>
      <c r="D30" s="20" t="s">
        <v>954</v>
      </c>
      <c r="E30" s="1">
        <v>3633.12</v>
      </c>
      <c r="F30" s="1">
        <v>3633.12</v>
      </c>
      <c r="G30" s="7">
        <v>269.8</v>
      </c>
      <c r="H30" s="7"/>
      <c r="I30" s="33">
        <v>1506.04</v>
      </c>
      <c r="J30" s="44">
        <v>0</v>
      </c>
      <c r="K30" s="44">
        <v>0</v>
      </c>
      <c r="L30" s="44">
        <v>0</v>
      </c>
      <c r="M30" s="44">
        <v>0</v>
      </c>
    </row>
    <row r="31" spans="1:13" ht="12.75">
      <c r="A31" s="4" t="s">
        <v>916</v>
      </c>
      <c r="B31" s="4" t="s">
        <v>924</v>
      </c>
      <c r="C31" s="4" t="s">
        <v>955</v>
      </c>
      <c r="D31" s="20" t="s">
        <v>956</v>
      </c>
      <c r="E31" s="1">
        <v>4711.16</v>
      </c>
      <c r="F31" s="1">
        <v>4711.16</v>
      </c>
      <c r="G31" s="7">
        <v>335.6</v>
      </c>
      <c r="H31" s="7"/>
      <c r="I31" s="33">
        <v>1916.34</v>
      </c>
      <c r="J31" s="44">
        <v>0</v>
      </c>
      <c r="K31" s="44">
        <v>0</v>
      </c>
      <c r="L31" s="44">
        <v>0</v>
      </c>
      <c r="M31" s="44">
        <v>0</v>
      </c>
    </row>
    <row r="32" spans="1:13" ht="12.75">
      <c r="A32" s="4" t="s">
        <v>916</v>
      </c>
      <c r="B32" s="4" t="s">
        <v>924</v>
      </c>
      <c r="C32" s="4" t="s">
        <v>957</v>
      </c>
      <c r="D32" s="20" t="s">
        <v>958</v>
      </c>
      <c r="E32" s="1">
        <v>19209.73</v>
      </c>
      <c r="F32" s="1">
        <v>19209.73</v>
      </c>
      <c r="G32" s="7">
        <v>1317.79</v>
      </c>
      <c r="H32" s="7"/>
      <c r="I32" s="33">
        <v>8608.65</v>
      </c>
      <c r="J32" s="44">
        <v>0</v>
      </c>
      <c r="K32" s="44">
        <v>0</v>
      </c>
      <c r="L32" s="44">
        <v>0</v>
      </c>
      <c r="M32" s="44">
        <v>0</v>
      </c>
    </row>
    <row r="33" spans="1:13" ht="12.75">
      <c r="A33" s="4" t="s">
        <v>916</v>
      </c>
      <c r="B33" s="4" t="s">
        <v>924</v>
      </c>
      <c r="C33" s="4" t="s">
        <v>959</v>
      </c>
      <c r="D33" s="20" t="s">
        <v>960</v>
      </c>
      <c r="E33" s="1">
        <v>22290.35</v>
      </c>
      <c r="F33" s="1">
        <v>18897.01</v>
      </c>
      <c r="G33" s="7">
        <v>14297.99</v>
      </c>
      <c r="H33" s="7"/>
      <c r="I33" s="33">
        <v>10438.9</v>
      </c>
      <c r="J33" s="44">
        <v>0</v>
      </c>
      <c r="K33" s="44">
        <v>0</v>
      </c>
      <c r="L33" s="44">
        <v>0</v>
      </c>
      <c r="M33" s="44">
        <v>0</v>
      </c>
    </row>
    <row r="34" spans="1:13" ht="12.75">
      <c r="A34" s="4" t="s">
        <v>916</v>
      </c>
      <c r="B34" s="4" t="s">
        <v>924</v>
      </c>
      <c r="C34" s="4" t="s">
        <v>961</v>
      </c>
      <c r="D34" s="20" t="s">
        <v>962</v>
      </c>
      <c r="E34" s="1">
        <v>18071.91</v>
      </c>
      <c r="F34" s="1">
        <v>18071.91</v>
      </c>
      <c r="G34" s="7">
        <v>0</v>
      </c>
      <c r="H34" s="7"/>
      <c r="I34" s="33">
        <v>9320.38</v>
      </c>
      <c r="J34" s="44">
        <v>0</v>
      </c>
      <c r="K34" s="44">
        <v>0</v>
      </c>
      <c r="L34" s="44">
        <v>0</v>
      </c>
      <c r="M34" s="44">
        <v>0</v>
      </c>
    </row>
    <row r="35" spans="1:13" ht="12.75">
      <c r="A35" s="4" t="s">
        <v>916</v>
      </c>
      <c r="B35" s="4" t="s">
        <v>924</v>
      </c>
      <c r="C35" s="4" t="s">
        <v>963</v>
      </c>
      <c r="D35" s="20" t="s">
        <v>964</v>
      </c>
      <c r="E35" s="1">
        <v>10000</v>
      </c>
      <c r="F35" s="1">
        <v>10000</v>
      </c>
      <c r="G35" s="7">
        <v>4470</v>
      </c>
      <c r="H35" s="7"/>
      <c r="I35" s="33">
        <v>10000</v>
      </c>
      <c r="J35" s="44">
        <v>0</v>
      </c>
      <c r="K35" s="44">
        <v>0</v>
      </c>
      <c r="L35" s="44">
        <v>0</v>
      </c>
      <c r="M35" s="44">
        <v>0</v>
      </c>
    </row>
    <row r="36" spans="1:13" ht="12.75">
      <c r="A36" s="4" t="s">
        <v>916</v>
      </c>
      <c r="B36" s="4" t="s">
        <v>924</v>
      </c>
      <c r="C36" s="4" t="s">
        <v>965</v>
      </c>
      <c r="D36" s="20" t="s">
        <v>966</v>
      </c>
      <c r="E36" s="1">
        <v>500</v>
      </c>
      <c r="F36" s="1">
        <v>500</v>
      </c>
      <c r="G36" s="7">
        <v>496.92</v>
      </c>
      <c r="H36" s="7"/>
      <c r="I36" s="33">
        <v>500</v>
      </c>
      <c r="J36" s="44">
        <v>0</v>
      </c>
      <c r="K36" s="44">
        <v>0</v>
      </c>
      <c r="L36" s="44">
        <v>0</v>
      </c>
      <c r="M36" s="44">
        <v>0</v>
      </c>
    </row>
    <row r="37" spans="4:13" ht="12.75">
      <c r="D37" s="20" t="s">
        <v>61</v>
      </c>
      <c r="G37" s="7"/>
      <c r="H37" s="7"/>
      <c r="I37" s="33">
        <v>4663.56</v>
      </c>
      <c r="J37" s="44"/>
      <c r="K37" s="44"/>
      <c r="L37" s="44"/>
      <c r="M37" s="44"/>
    </row>
    <row r="38" spans="4:13" ht="12.75">
      <c r="D38" s="20" t="s">
        <v>62</v>
      </c>
      <c r="G38" s="7"/>
      <c r="H38" s="7"/>
      <c r="I38" s="33">
        <v>1581</v>
      </c>
      <c r="J38" s="44"/>
      <c r="K38" s="44"/>
      <c r="L38" s="44"/>
      <c r="M38" s="44"/>
    </row>
    <row r="39" spans="1:13" s="14" customFormat="1" ht="12.75">
      <c r="A39" s="5"/>
      <c r="B39" s="5"/>
      <c r="C39" s="5"/>
      <c r="E39" s="6">
        <v>203292.02</v>
      </c>
      <c r="F39" s="6">
        <v>197938.78</v>
      </c>
      <c r="G39" s="23">
        <v>39092.84</v>
      </c>
      <c r="H39" s="23"/>
      <c r="I39" s="6">
        <f>+SUM(I16:I38)</f>
        <v>111400.43999999999</v>
      </c>
      <c r="J39" s="45">
        <v>0</v>
      </c>
      <c r="K39" s="45">
        <v>30000</v>
      </c>
      <c r="L39" s="45">
        <v>0</v>
      </c>
      <c r="M39" s="45">
        <v>0</v>
      </c>
    </row>
    <row r="40" spans="7:13" ht="12.75">
      <c r="G40" s="7"/>
      <c r="H40" s="7"/>
      <c r="I40" s="55"/>
      <c r="K40" s="1"/>
      <c r="L40" s="1"/>
      <c r="M40" s="1"/>
    </row>
    <row r="41" spans="7:13" ht="12.75">
      <c r="G41" s="7"/>
      <c r="H41" s="7"/>
      <c r="I41"/>
      <c r="K41" s="1"/>
      <c r="L41" s="1"/>
      <c r="M41" s="1"/>
    </row>
    <row r="42" spans="1:13" s="30" customFormat="1" ht="42" customHeight="1">
      <c r="A42" s="5" t="s">
        <v>269</v>
      </c>
      <c r="B42" s="5" t="s">
        <v>270</v>
      </c>
      <c r="C42" s="5" t="s">
        <v>271</v>
      </c>
      <c r="D42" s="9" t="s">
        <v>272</v>
      </c>
      <c r="E42" s="28" t="s">
        <v>273</v>
      </c>
      <c r="F42" s="28" t="s">
        <v>274</v>
      </c>
      <c r="G42" s="49" t="s">
        <v>275</v>
      </c>
      <c r="H42" s="49"/>
      <c r="I42" s="48" t="s">
        <v>260</v>
      </c>
      <c r="J42" s="43" t="s">
        <v>1130</v>
      </c>
      <c r="K42" s="43" t="s">
        <v>1131</v>
      </c>
      <c r="L42" s="43" t="s">
        <v>1133</v>
      </c>
      <c r="M42" s="43" t="s">
        <v>1132</v>
      </c>
    </row>
    <row r="43" spans="1:13" ht="21.75" customHeight="1">
      <c r="A43" s="4" t="s">
        <v>916</v>
      </c>
      <c r="B43" s="4" t="s">
        <v>924</v>
      </c>
      <c r="C43" s="4" t="s">
        <v>967</v>
      </c>
      <c r="D43" s="20" t="s">
        <v>968</v>
      </c>
      <c r="E43" s="1">
        <v>12300</v>
      </c>
      <c r="F43" s="1">
        <v>12300</v>
      </c>
      <c r="G43" s="7">
        <v>12300</v>
      </c>
      <c r="H43" s="7"/>
      <c r="I43" s="33">
        <v>12300</v>
      </c>
      <c r="J43" s="44">
        <v>0</v>
      </c>
      <c r="K43" s="44">
        <v>0</v>
      </c>
      <c r="L43" s="44">
        <v>0</v>
      </c>
      <c r="M43" s="44">
        <v>0</v>
      </c>
    </row>
    <row r="44" spans="1:13" ht="12.75">
      <c r="A44" s="4" t="s">
        <v>916</v>
      </c>
      <c r="B44" s="4" t="s">
        <v>924</v>
      </c>
      <c r="C44" s="4" t="s">
        <v>969</v>
      </c>
      <c r="D44" s="20" t="s">
        <v>970</v>
      </c>
      <c r="E44" s="1">
        <v>15000</v>
      </c>
      <c r="F44" s="1">
        <v>15000</v>
      </c>
      <c r="G44" s="7">
        <v>15000</v>
      </c>
      <c r="H44" s="7"/>
      <c r="I44" s="33">
        <v>15000</v>
      </c>
      <c r="J44" s="44">
        <v>0</v>
      </c>
      <c r="K44" s="44">
        <v>0</v>
      </c>
      <c r="L44" s="44">
        <v>0</v>
      </c>
      <c r="M44" s="44">
        <v>0</v>
      </c>
    </row>
    <row r="45" spans="1:13" ht="12.75">
      <c r="A45" s="4" t="s">
        <v>916</v>
      </c>
      <c r="B45" s="4" t="s">
        <v>924</v>
      </c>
      <c r="C45" s="4" t="s">
        <v>971</v>
      </c>
      <c r="D45" s="20" t="s">
        <v>936</v>
      </c>
      <c r="E45" s="1">
        <v>91667.2</v>
      </c>
      <c r="F45" s="1">
        <v>91667.2</v>
      </c>
      <c r="G45" s="7">
        <v>45833.62</v>
      </c>
      <c r="H45" s="7"/>
      <c r="I45" s="33"/>
      <c r="J45" s="44">
        <v>0</v>
      </c>
      <c r="K45" s="44">
        <v>0</v>
      </c>
      <c r="L45" s="44">
        <v>0</v>
      </c>
      <c r="M45" s="44">
        <v>0</v>
      </c>
    </row>
    <row r="46" spans="1:13" ht="12.75">
      <c r="A46" s="4" t="s">
        <v>916</v>
      </c>
      <c r="B46" s="4" t="s">
        <v>924</v>
      </c>
      <c r="C46" s="4" t="s">
        <v>972</v>
      </c>
      <c r="D46" s="20" t="s">
        <v>938</v>
      </c>
      <c r="E46" s="1">
        <v>31076.36</v>
      </c>
      <c r="F46" s="1">
        <v>31076.36</v>
      </c>
      <c r="G46" s="7">
        <v>15538.2</v>
      </c>
      <c r="H46" s="7"/>
      <c r="I46" s="33"/>
      <c r="J46" s="44">
        <v>0</v>
      </c>
      <c r="K46" s="44">
        <v>0</v>
      </c>
      <c r="L46" s="44">
        <v>0</v>
      </c>
      <c r="M46" s="44">
        <v>0</v>
      </c>
    </row>
    <row r="47" spans="1:13" ht="12.75">
      <c r="A47" s="4" t="s">
        <v>916</v>
      </c>
      <c r="B47" s="4" t="s">
        <v>924</v>
      </c>
      <c r="C47" s="4" t="s">
        <v>973</v>
      </c>
      <c r="D47" s="20" t="s">
        <v>958</v>
      </c>
      <c r="E47" s="1">
        <v>102636.68</v>
      </c>
      <c r="F47" s="1">
        <v>102636.68</v>
      </c>
      <c r="G47" s="7">
        <v>51318.32</v>
      </c>
      <c r="H47" s="7"/>
      <c r="I47" s="33">
        <v>102636.68</v>
      </c>
      <c r="J47" s="44">
        <v>0</v>
      </c>
      <c r="K47" s="44">
        <v>0</v>
      </c>
      <c r="L47" s="44">
        <v>0</v>
      </c>
      <c r="M47" s="44">
        <v>0</v>
      </c>
    </row>
    <row r="48" spans="1:13" ht="12.75">
      <c r="A48" s="4" t="s">
        <v>916</v>
      </c>
      <c r="B48" s="4" t="s">
        <v>924</v>
      </c>
      <c r="C48" s="4" t="s">
        <v>974</v>
      </c>
      <c r="D48" s="20" t="s">
        <v>930</v>
      </c>
      <c r="E48" s="1">
        <v>99318.8</v>
      </c>
      <c r="F48" s="1">
        <v>99318.8</v>
      </c>
      <c r="G48" s="7">
        <v>74489.1</v>
      </c>
      <c r="H48" s="7"/>
      <c r="I48" s="33">
        <v>99318.8</v>
      </c>
      <c r="J48" s="44">
        <v>0</v>
      </c>
      <c r="K48" s="44">
        <v>0</v>
      </c>
      <c r="L48" s="44">
        <v>0</v>
      </c>
      <c r="M48" s="44">
        <v>0</v>
      </c>
    </row>
    <row r="49" spans="1:13" ht="12.75">
      <c r="A49" s="4" t="s">
        <v>916</v>
      </c>
      <c r="B49" s="4" t="s">
        <v>924</v>
      </c>
      <c r="C49" s="4" t="s">
        <v>975</v>
      </c>
      <c r="D49" s="20" t="s">
        <v>928</v>
      </c>
      <c r="E49" s="1">
        <v>57000</v>
      </c>
      <c r="F49" s="1">
        <v>57000</v>
      </c>
      <c r="G49" s="7">
        <v>28500</v>
      </c>
      <c r="H49" s="7"/>
      <c r="I49" s="33"/>
      <c r="J49" s="44">
        <v>0</v>
      </c>
      <c r="K49" s="44">
        <v>0</v>
      </c>
      <c r="L49" s="44">
        <v>0</v>
      </c>
      <c r="M49" s="44">
        <v>0</v>
      </c>
    </row>
    <row r="50" spans="1:13" ht="12.75">
      <c r="A50" s="4" t="s">
        <v>916</v>
      </c>
      <c r="B50" s="4" t="s">
        <v>924</v>
      </c>
      <c r="C50" s="4" t="s">
        <v>976</v>
      </c>
      <c r="D50" s="20" t="s">
        <v>932</v>
      </c>
      <c r="E50" s="1">
        <v>46250</v>
      </c>
      <c r="F50" s="1">
        <v>46250</v>
      </c>
      <c r="G50" s="7">
        <v>23125</v>
      </c>
      <c r="H50" s="7"/>
      <c r="I50" s="33">
        <v>46250</v>
      </c>
      <c r="J50" s="44">
        <v>0</v>
      </c>
      <c r="K50" s="44">
        <v>0</v>
      </c>
      <c r="L50" s="44">
        <v>0</v>
      </c>
      <c r="M50" s="44">
        <v>0</v>
      </c>
    </row>
    <row r="51" spans="1:13" ht="12.75">
      <c r="A51" s="4" t="s">
        <v>916</v>
      </c>
      <c r="B51" s="4" t="s">
        <v>924</v>
      </c>
      <c r="C51" s="4" t="s">
        <v>977</v>
      </c>
      <c r="D51" s="20" t="s">
        <v>946</v>
      </c>
      <c r="E51" s="1">
        <v>77250</v>
      </c>
      <c r="F51" s="1">
        <v>77250</v>
      </c>
      <c r="G51" s="7">
        <v>38625</v>
      </c>
      <c r="H51" s="7"/>
      <c r="I51" s="33"/>
      <c r="J51" s="44">
        <v>0</v>
      </c>
      <c r="K51" s="44">
        <v>0</v>
      </c>
      <c r="L51" s="44">
        <v>0</v>
      </c>
      <c r="M51" s="44">
        <v>0</v>
      </c>
    </row>
    <row r="52" spans="1:13" ht="12.75">
      <c r="A52" s="4" t="s">
        <v>916</v>
      </c>
      <c r="B52" s="4" t="s">
        <v>924</v>
      </c>
      <c r="C52" s="4" t="s">
        <v>978</v>
      </c>
      <c r="D52" s="20" t="s">
        <v>948</v>
      </c>
      <c r="E52" s="1">
        <v>25671.16</v>
      </c>
      <c r="F52" s="1">
        <v>25671.16</v>
      </c>
      <c r="G52" s="7">
        <v>12835.58</v>
      </c>
      <c r="H52" s="7"/>
      <c r="I52" s="33">
        <v>25671.16</v>
      </c>
      <c r="J52" s="44">
        <v>0</v>
      </c>
      <c r="K52" s="44">
        <v>0</v>
      </c>
      <c r="L52" s="44">
        <v>0</v>
      </c>
      <c r="M52" s="44">
        <v>0</v>
      </c>
    </row>
    <row r="53" spans="1:13" ht="12.75">
      <c r="A53" s="4" t="s">
        <v>916</v>
      </c>
      <c r="B53" s="4" t="s">
        <v>924</v>
      </c>
      <c r="C53" s="4" t="s">
        <v>979</v>
      </c>
      <c r="D53" s="20" t="s">
        <v>940</v>
      </c>
      <c r="E53" s="1">
        <v>40335</v>
      </c>
      <c r="F53" s="1">
        <v>40335</v>
      </c>
      <c r="G53" s="7">
        <v>20167.48</v>
      </c>
      <c r="H53" s="7"/>
      <c r="I53" s="33">
        <v>40335</v>
      </c>
      <c r="J53" s="44">
        <v>0</v>
      </c>
      <c r="K53" s="44">
        <v>0</v>
      </c>
      <c r="L53" s="44">
        <v>0</v>
      </c>
      <c r="M53" s="44">
        <v>0</v>
      </c>
    </row>
    <row r="54" spans="1:13" ht="12.75">
      <c r="A54" s="4" t="s">
        <v>916</v>
      </c>
      <c r="B54" s="4" t="s">
        <v>924</v>
      </c>
      <c r="C54" s="4" t="s">
        <v>980</v>
      </c>
      <c r="D54" s="20" t="s">
        <v>954</v>
      </c>
      <c r="E54" s="1">
        <v>43812.24</v>
      </c>
      <c r="F54" s="1">
        <v>43812.24</v>
      </c>
      <c r="G54" s="7">
        <v>21906.13</v>
      </c>
      <c r="H54" s="7"/>
      <c r="I54" s="33">
        <v>43812.24</v>
      </c>
      <c r="J54" s="44">
        <v>0</v>
      </c>
      <c r="K54" s="44">
        <v>0</v>
      </c>
      <c r="L54" s="44">
        <v>0</v>
      </c>
      <c r="M54" s="44">
        <v>0</v>
      </c>
    </row>
    <row r="55" spans="1:13" ht="12.75">
      <c r="A55" s="4" t="s">
        <v>916</v>
      </c>
      <c r="B55" s="4" t="s">
        <v>924</v>
      </c>
      <c r="C55" s="4" t="s">
        <v>981</v>
      </c>
      <c r="D55" s="20" t="s">
        <v>952</v>
      </c>
      <c r="E55" s="1">
        <v>19892.4</v>
      </c>
      <c r="F55" s="1">
        <v>19892.4</v>
      </c>
      <c r="G55" s="7">
        <v>19892.39</v>
      </c>
      <c r="H55" s="7"/>
      <c r="I55" s="33"/>
      <c r="J55" s="44">
        <v>0</v>
      </c>
      <c r="K55" s="44">
        <v>0</v>
      </c>
      <c r="L55" s="44">
        <v>0</v>
      </c>
      <c r="M55" s="44">
        <v>0</v>
      </c>
    </row>
    <row r="56" spans="1:13" ht="12.75">
      <c r="A56" s="4" t="s">
        <v>916</v>
      </c>
      <c r="B56" s="4" t="s">
        <v>924</v>
      </c>
      <c r="C56" s="4" t="s">
        <v>982</v>
      </c>
      <c r="D56" s="20" t="s">
        <v>983</v>
      </c>
      <c r="E56" s="1">
        <v>45370.64</v>
      </c>
      <c r="F56" s="1">
        <v>45370.64</v>
      </c>
      <c r="G56" s="7">
        <v>22685.32</v>
      </c>
      <c r="H56" s="7"/>
      <c r="I56" s="33">
        <v>45370.64</v>
      </c>
      <c r="J56" s="44">
        <v>0</v>
      </c>
      <c r="K56" s="44">
        <v>0</v>
      </c>
      <c r="L56" s="44">
        <v>0</v>
      </c>
      <c r="M56" s="44">
        <v>0</v>
      </c>
    </row>
    <row r="57" spans="1:13" ht="12.75">
      <c r="A57" s="4" t="s">
        <v>916</v>
      </c>
      <c r="B57" s="4" t="s">
        <v>924</v>
      </c>
      <c r="C57" s="4" t="s">
        <v>984</v>
      </c>
      <c r="D57" s="20" t="s">
        <v>942</v>
      </c>
      <c r="E57" s="1">
        <v>50816.12</v>
      </c>
      <c r="F57" s="1">
        <v>50816.12</v>
      </c>
      <c r="G57" s="7">
        <v>25408.05</v>
      </c>
      <c r="H57" s="7"/>
      <c r="I57" s="33">
        <v>50816.12</v>
      </c>
      <c r="J57" s="44">
        <v>0</v>
      </c>
      <c r="K57" s="44">
        <v>0</v>
      </c>
      <c r="L57" s="44">
        <v>0</v>
      </c>
      <c r="M57" s="44">
        <v>0</v>
      </c>
    </row>
    <row r="58" spans="1:13" ht="12.75">
      <c r="A58" s="4" t="s">
        <v>916</v>
      </c>
      <c r="B58" s="4" t="s">
        <v>924</v>
      </c>
      <c r="C58" s="4" t="s">
        <v>985</v>
      </c>
      <c r="D58" s="20" t="s">
        <v>944</v>
      </c>
      <c r="E58" s="1">
        <v>38654.08</v>
      </c>
      <c r="F58" s="1">
        <v>38654.08</v>
      </c>
      <c r="G58" s="7">
        <v>19327.04</v>
      </c>
      <c r="H58" s="7"/>
      <c r="I58" s="33">
        <v>19327.04</v>
      </c>
      <c r="J58" s="44">
        <v>0</v>
      </c>
      <c r="K58" s="44">
        <v>0</v>
      </c>
      <c r="L58" s="44">
        <v>0</v>
      </c>
      <c r="M58" s="44">
        <v>0</v>
      </c>
    </row>
    <row r="59" spans="1:13" ht="12.75">
      <c r="A59" s="4" t="s">
        <v>916</v>
      </c>
      <c r="B59" s="4" t="s">
        <v>924</v>
      </c>
      <c r="C59" s="4" t="s">
        <v>986</v>
      </c>
      <c r="D59" s="20" t="s">
        <v>950</v>
      </c>
      <c r="E59" s="1">
        <v>57790.52</v>
      </c>
      <c r="F59" s="1">
        <v>57790.52</v>
      </c>
      <c r="G59" s="7">
        <v>28895.26</v>
      </c>
      <c r="H59" s="7"/>
      <c r="I59" s="33">
        <v>57790.52</v>
      </c>
      <c r="J59" s="44">
        <v>0</v>
      </c>
      <c r="K59" s="44">
        <v>0</v>
      </c>
      <c r="L59" s="44">
        <v>0</v>
      </c>
      <c r="M59" s="44">
        <v>0</v>
      </c>
    </row>
    <row r="60" spans="1:13" ht="12.75">
      <c r="A60" s="4" t="s">
        <v>916</v>
      </c>
      <c r="B60" s="4" t="s">
        <v>924</v>
      </c>
      <c r="C60" s="4" t="s">
        <v>987</v>
      </c>
      <c r="D60" s="20" t="s">
        <v>960</v>
      </c>
      <c r="E60" s="1">
        <v>197432.91</v>
      </c>
      <c r="F60" s="1">
        <v>200826.25</v>
      </c>
      <c r="G60" s="7">
        <v>200826.25</v>
      </c>
      <c r="H60" s="7"/>
      <c r="I60" s="33">
        <v>206384.01</v>
      </c>
      <c r="J60" s="44">
        <v>0</v>
      </c>
      <c r="K60" s="44">
        <v>0</v>
      </c>
      <c r="L60" s="44">
        <v>0</v>
      </c>
      <c r="M60" s="44">
        <v>0</v>
      </c>
    </row>
    <row r="61" spans="1:13" ht="12.75">
      <c r="A61" s="4" t="s">
        <v>916</v>
      </c>
      <c r="B61" s="4" t="s">
        <v>924</v>
      </c>
      <c r="C61" s="4" t="s">
        <v>988</v>
      </c>
      <c r="D61" s="20" t="s">
        <v>934</v>
      </c>
      <c r="E61" s="1">
        <v>98685.48</v>
      </c>
      <c r="F61" s="1">
        <v>100645.38</v>
      </c>
      <c r="G61" s="7">
        <v>100645.38</v>
      </c>
      <c r="H61" s="7"/>
      <c r="I61" s="33">
        <v>103920.26</v>
      </c>
      <c r="J61" s="44">
        <v>0</v>
      </c>
      <c r="K61" s="44">
        <v>0</v>
      </c>
      <c r="L61" s="44">
        <v>0</v>
      </c>
      <c r="M61" s="44">
        <v>0</v>
      </c>
    </row>
    <row r="62" spans="1:13" ht="12.75">
      <c r="A62" s="4" t="s">
        <v>916</v>
      </c>
      <c r="B62" s="4" t="s">
        <v>924</v>
      </c>
      <c r="C62" s="4" t="s">
        <v>989</v>
      </c>
      <c r="D62" s="20" t="s">
        <v>962</v>
      </c>
      <c r="E62" s="1">
        <v>134638.91</v>
      </c>
      <c r="F62" s="1">
        <v>134638.91</v>
      </c>
      <c r="G62" s="7">
        <v>0</v>
      </c>
      <c r="H62" s="7"/>
      <c r="I62" s="33">
        <v>143390.44</v>
      </c>
      <c r="J62" s="44">
        <v>0</v>
      </c>
      <c r="K62" s="44">
        <v>0</v>
      </c>
      <c r="L62" s="44">
        <v>0</v>
      </c>
      <c r="M62" s="44">
        <v>0</v>
      </c>
    </row>
    <row r="63" spans="4:13" ht="12.75">
      <c r="D63" s="20" t="s">
        <v>61</v>
      </c>
      <c r="G63" s="7"/>
      <c r="H63" s="7"/>
      <c r="I63" s="33">
        <v>91667.2</v>
      </c>
      <c r="J63" s="44"/>
      <c r="K63" s="44"/>
      <c r="L63" s="44"/>
      <c r="M63" s="44"/>
    </row>
    <row r="64" spans="4:13" ht="12.75">
      <c r="D64" s="20" t="s">
        <v>62</v>
      </c>
      <c r="G64" s="7"/>
      <c r="H64" s="7"/>
      <c r="I64" s="33">
        <v>31076.36</v>
      </c>
      <c r="J64" s="44"/>
      <c r="K64" s="44"/>
      <c r="L64" s="44"/>
      <c r="M64" s="44"/>
    </row>
    <row r="65" spans="1:13" s="14" customFormat="1" ht="12.75">
      <c r="A65" s="5"/>
      <c r="B65" s="5"/>
      <c r="C65" s="5"/>
      <c r="E65" s="6">
        <v>1285598.5</v>
      </c>
      <c r="F65" s="6">
        <v>1290951.74</v>
      </c>
      <c r="G65" s="23">
        <v>777318.12</v>
      </c>
      <c r="H65" s="23"/>
      <c r="I65" s="6">
        <f>+SUM(I43:I64)</f>
        <v>1135066.47</v>
      </c>
      <c r="J65" s="45">
        <v>0</v>
      </c>
      <c r="K65" s="45">
        <v>0</v>
      </c>
      <c r="L65" s="45">
        <v>0</v>
      </c>
      <c r="M65" s="45">
        <v>0</v>
      </c>
    </row>
    <row r="68" spans="1:13" s="14" customFormat="1" ht="12.75">
      <c r="A68" s="5"/>
      <c r="B68" s="5"/>
      <c r="C68" s="5"/>
      <c r="D68" s="16" t="s">
        <v>525</v>
      </c>
      <c r="E68" s="17">
        <f>E12+E39+E65</f>
        <v>1761390.52</v>
      </c>
      <c r="F68" s="17">
        <f>F12+F39+F65</f>
        <v>1761390.52</v>
      </c>
      <c r="G68" s="17">
        <f>G12+G39+G65</f>
        <v>976675.24</v>
      </c>
      <c r="H68" s="23"/>
      <c r="I68" s="17">
        <f>I12+I39+I65+I5</f>
        <v>1707359.8699999999</v>
      </c>
      <c r="J68" s="17">
        <f>J12+J39+J65</f>
        <v>0</v>
      </c>
      <c r="K68" s="17">
        <f>K12+K39+K65</f>
        <v>30000</v>
      </c>
      <c r="L68" s="17">
        <f>L12+L39+L65</f>
        <v>0</v>
      </c>
      <c r="M68" s="17">
        <f>M12+M39+M65</f>
        <v>0</v>
      </c>
    </row>
    <row r="70" ht="15.75">
      <c r="A70" s="12" t="s">
        <v>338</v>
      </c>
    </row>
    <row r="71" spans="2:9" ht="38.25">
      <c r="B71" s="5" t="s">
        <v>269</v>
      </c>
      <c r="C71" s="5" t="s">
        <v>271</v>
      </c>
      <c r="D71" s="19" t="s">
        <v>272</v>
      </c>
      <c r="E71" s="28" t="s">
        <v>309</v>
      </c>
      <c r="F71" s="28" t="s">
        <v>310</v>
      </c>
      <c r="G71" s="28" t="s">
        <v>276</v>
      </c>
      <c r="H71" s="28" t="s">
        <v>311</v>
      </c>
      <c r="I71" s="48" t="s">
        <v>260</v>
      </c>
    </row>
    <row r="72" spans="2:9" ht="23.25" customHeight="1">
      <c r="B72" s="4" t="s">
        <v>916</v>
      </c>
      <c r="C72" s="4" t="s">
        <v>990</v>
      </c>
      <c r="D72" s="20" t="s">
        <v>991</v>
      </c>
      <c r="E72" s="1">
        <v>5400000</v>
      </c>
      <c r="F72" s="1">
        <v>5400000</v>
      </c>
      <c r="G72" s="1">
        <v>98.8999377818521</v>
      </c>
      <c r="H72" s="1">
        <v>5340596.66</v>
      </c>
      <c r="I72" s="91">
        <v>5350000</v>
      </c>
    </row>
    <row r="73" spans="2:9" ht="12.75">
      <c r="B73" s="4" t="s">
        <v>916</v>
      </c>
      <c r="C73" s="4" t="s">
        <v>992</v>
      </c>
      <c r="D73" s="20" t="s">
        <v>993</v>
      </c>
      <c r="E73" s="1">
        <v>1050000</v>
      </c>
      <c r="F73" s="1">
        <v>1050000</v>
      </c>
      <c r="G73" s="1">
        <v>95.7755134137997</v>
      </c>
      <c r="H73" s="1">
        <v>1005642.91</v>
      </c>
      <c r="I73" s="91">
        <v>1005000</v>
      </c>
    </row>
    <row r="74" spans="2:9" ht="12.75">
      <c r="B74" s="4" t="s">
        <v>916</v>
      </c>
      <c r="C74" s="4" t="s">
        <v>994</v>
      </c>
      <c r="D74" s="20" t="s">
        <v>995</v>
      </c>
      <c r="E74" s="1">
        <v>618000</v>
      </c>
      <c r="F74" s="1">
        <v>618000</v>
      </c>
      <c r="G74" s="1">
        <v>86.612163863684</v>
      </c>
      <c r="H74" s="1">
        <v>535263.19</v>
      </c>
      <c r="I74" s="91">
        <v>600000</v>
      </c>
    </row>
    <row r="75" spans="2:14" ht="12.75">
      <c r="B75" s="4" t="s">
        <v>916</v>
      </c>
      <c r="C75" s="4" t="s">
        <v>996</v>
      </c>
      <c r="D75" s="20" t="s">
        <v>997</v>
      </c>
      <c r="E75" s="1">
        <v>628000</v>
      </c>
      <c r="F75" s="1">
        <v>628000</v>
      </c>
      <c r="G75" s="1">
        <v>100.520493613997</v>
      </c>
      <c r="H75" s="1">
        <v>631268.72</v>
      </c>
      <c r="I75" s="91">
        <v>635000</v>
      </c>
      <c r="N75" s="1">
        <f>SUM(I72:I75)</f>
        <v>7590000</v>
      </c>
    </row>
    <row r="76" spans="2:15" ht="12.75">
      <c r="B76" s="4" t="s">
        <v>916</v>
      </c>
      <c r="C76" s="4" t="s">
        <v>617</v>
      </c>
      <c r="D76" s="20" t="s">
        <v>998</v>
      </c>
      <c r="E76" s="1">
        <v>50000</v>
      </c>
      <c r="F76" s="1">
        <v>50000</v>
      </c>
      <c r="G76" s="1">
        <v>70.4199918320004</v>
      </c>
      <c r="H76" s="1">
        <v>35210.01</v>
      </c>
      <c r="I76" s="91">
        <v>50000</v>
      </c>
      <c r="O76" s="1"/>
    </row>
    <row r="77" spans="2:9" ht="12.75">
      <c r="B77" s="4" t="s">
        <v>916</v>
      </c>
      <c r="C77" s="4" t="s">
        <v>999</v>
      </c>
      <c r="D77" s="20" t="s">
        <v>1000</v>
      </c>
      <c r="E77" s="1">
        <v>25000</v>
      </c>
      <c r="F77" s="1">
        <v>25000</v>
      </c>
      <c r="G77" s="1">
        <v>18.2609853912088</v>
      </c>
      <c r="H77" s="1">
        <v>4565.25</v>
      </c>
      <c r="I77" s="91">
        <v>10000</v>
      </c>
    </row>
    <row r="78" spans="2:9" ht="12.75">
      <c r="B78" s="4" t="s">
        <v>916</v>
      </c>
      <c r="C78" s="4" t="s">
        <v>1001</v>
      </c>
      <c r="D78" s="20" t="s">
        <v>1002</v>
      </c>
      <c r="E78" s="1">
        <v>300</v>
      </c>
      <c r="F78" s="1">
        <v>300</v>
      </c>
      <c r="G78" s="1">
        <v>80.1279913782104</v>
      </c>
      <c r="H78" s="1">
        <v>240.4</v>
      </c>
      <c r="I78" s="91">
        <v>300</v>
      </c>
    </row>
    <row r="79" spans="2:9" ht="12.75">
      <c r="B79" s="4" t="s">
        <v>916</v>
      </c>
      <c r="C79" s="4" t="s">
        <v>1003</v>
      </c>
      <c r="D79" s="20" t="s">
        <v>1004</v>
      </c>
      <c r="E79" s="1">
        <v>0</v>
      </c>
      <c r="F79" s="1">
        <v>0</v>
      </c>
      <c r="G79" s="1">
        <v>0</v>
      </c>
      <c r="H79" s="1">
        <v>1.7</v>
      </c>
      <c r="I79" s="91"/>
    </row>
    <row r="80" spans="2:9" ht="12.75">
      <c r="B80" s="4" t="s">
        <v>916</v>
      </c>
      <c r="C80" s="4" t="s">
        <v>1005</v>
      </c>
      <c r="D80" s="20" t="s">
        <v>1006</v>
      </c>
      <c r="E80" s="1">
        <v>92000</v>
      </c>
      <c r="F80" s="1">
        <v>92000</v>
      </c>
      <c r="G80" s="1">
        <v>55.3826075255194</v>
      </c>
      <c r="H80" s="1">
        <v>50952.01</v>
      </c>
      <c r="I80" s="91">
        <v>50000</v>
      </c>
    </row>
    <row r="81" spans="2:14" ht="12.75">
      <c r="B81" s="4" t="s">
        <v>916</v>
      </c>
      <c r="C81" s="4" t="s">
        <v>1007</v>
      </c>
      <c r="D81" s="20" t="s">
        <v>1008</v>
      </c>
      <c r="E81" s="1">
        <v>12000</v>
      </c>
      <c r="F81" s="1">
        <v>12000</v>
      </c>
      <c r="G81" s="1">
        <v>197.68125386444</v>
      </c>
      <c r="H81" s="1">
        <v>23721.79</v>
      </c>
      <c r="I81" s="91">
        <v>25000</v>
      </c>
      <c r="N81" s="1">
        <f>SUM(I76:I81)</f>
        <v>135300</v>
      </c>
    </row>
    <row r="82" spans="2:9" ht="12.75">
      <c r="B82" s="4" t="s">
        <v>916</v>
      </c>
      <c r="C82" s="4" t="s">
        <v>1009</v>
      </c>
      <c r="D82" s="20" t="s">
        <v>1010</v>
      </c>
      <c r="E82" s="1">
        <v>2500000</v>
      </c>
      <c r="F82" s="1">
        <v>2500000</v>
      </c>
      <c r="G82" s="1">
        <v>77.8625761770994</v>
      </c>
      <c r="H82" s="1">
        <v>1946564.42</v>
      </c>
      <c r="I82" s="91">
        <v>2500000</v>
      </c>
    </row>
    <row r="83" spans="2:9" ht="12.75">
      <c r="B83" s="4" t="s">
        <v>916</v>
      </c>
      <c r="C83" s="4" t="s">
        <v>899</v>
      </c>
      <c r="D83" s="20" t="s">
        <v>1011</v>
      </c>
      <c r="E83" s="1">
        <v>180000</v>
      </c>
      <c r="F83" s="1">
        <v>180000</v>
      </c>
      <c r="G83" s="1">
        <v>0</v>
      </c>
      <c r="H83" s="1">
        <v>0</v>
      </c>
      <c r="I83" s="91">
        <v>180000</v>
      </c>
    </row>
    <row r="84" spans="2:14" ht="12.75">
      <c r="B84" s="4" t="s">
        <v>916</v>
      </c>
      <c r="C84" s="4" t="s">
        <v>1012</v>
      </c>
      <c r="D84" s="20" t="s">
        <v>1013</v>
      </c>
      <c r="E84" s="1">
        <v>10000</v>
      </c>
      <c r="F84" s="1">
        <v>10000</v>
      </c>
      <c r="G84" s="1">
        <v>0</v>
      </c>
      <c r="H84" s="1">
        <v>0</v>
      </c>
      <c r="I84" s="91">
        <v>10000</v>
      </c>
      <c r="N84" s="1">
        <f>SUM(I82:I84)</f>
        <v>2690000</v>
      </c>
    </row>
    <row r="85" spans="2:9" ht="12.75">
      <c r="B85" s="4" t="s">
        <v>916</v>
      </c>
      <c r="C85" s="4" t="s">
        <v>1014</v>
      </c>
      <c r="D85" s="20" t="s">
        <v>1015</v>
      </c>
      <c r="E85" s="1">
        <v>3000</v>
      </c>
      <c r="F85" s="1">
        <v>3000</v>
      </c>
      <c r="G85" s="1">
        <v>282.534449767196</v>
      </c>
      <c r="H85" s="1">
        <v>8476.09</v>
      </c>
      <c r="I85" s="91">
        <v>9000</v>
      </c>
    </row>
    <row r="86" spans="2:14" ht="12.75">
      <c r="B86" s="4" t="s">
        <v>916</v>
      </c>
      <c r="C86" s="4" t="s">
        <v>1016</v>
      </c>
      <c r="D86" s="20" t="s">
        <v>1017</v>
      </c>
      <c r="E86" s="1">
        <v>5800</v>
      </c>
      <c r="F86" s="1">
        <v>5800</v>
      </c>
      <c r="G86" s="1">
        <v>47.6810424790221</v>
      </c>
      <c r="H86" s="1">
        <v>2765.51</v>
      </c>
      <c r="I86" s="91">
        <v>3000</v>
      </c>
      <c r="N86" s="1">
        <f>SUM(I85:I86)</f>
        <v>12000</v>
      </c>
    </row>
    <row r="87" spans="2:9" ht="12.75">
      <c r="B87" s="4" t="s">
        <v>916</v>
      </c>
      <c r="C87" s="4" t="s">
        <v>1018</v>
      </c>
      <c r="D87" s="20" t="s">
        <v>1019</v>
      </c>
      <c r="E87" s="1">
        <v>0</v>
      </c>
      <c r="F87" s="1">
        <v>500</v>
      </c>
      <c r="G87" s="1">
        <v>19.9992000239994</v>
      </c>
      <c r="H87" s="1">
        <v>100</v>
      </c>
      <c r="I87" s="91"/>
    </row>
    <row r="88" spans="2:9" ht="12.75">
      <c r="B88" s="4" t="s">
        <v>916</v>
      </c>
      <c r="C88" s="4" t="s">
        <v>1020</v>
      </c>
      <c r="D88" s="20" t="s">
        <v>1021</v>
      </c>
      <c r="E88" s="1">
        <v>0</v>
      </c>
      <c r="F88" s="1">
        <v>0</v>
      </c>
      <c r="G88" s="1">
        <v>0</v>
      </c>
      <c r="H88" s="1">
        <v>0</v>
      </c>
      <c r="I88" s="91"/>
    </row>
    <row r="89" spans="2:9" ht="12.75">
      <c r="B89" s="4" t="s">
        <v>916</v>
      </c>
      <c r="C89" s="4" t="s">
        <v>1022</v>
      </c>
      <c r="D89" s="20" t="s">
        <v>1023</v>
      </c>
      <c r="E89" s="1">
        <v>0</v>
      </c>
      <c r="F89" s="1">
        <v>0</v>
      </c>
      <c r="G89" s="1">
        <v>0</v>
      </c>
      <c r="H89" s="1">
        <v>0</v>
      </c>
      <c r="I89" s="91"/>
    </row>
    <row r="90" spans="2:9" ht="12.75">
      <c r="B90" s="4" t="s">
        <v>916</v>
      </c>
      <c r="C90" s="4" t="s">
        <v>1024</v>
      </c>
      <c r="D90" s="20" t="s">
        <v>1025</v>
      </c>
      <c r="E90" s="1">
        <v>0</v>
      </c>
      <c r="F90" s="1">
        <v>70044.61</v>
      </c>
      <c r="G90" s="1">
        <v>0</v>
      </c>
      <c r="H90" s="1">
        <v>0</v>
      </c>
      <c r="I90" s="91"/>
    </row>
    <row r="91" spans="2:9" ht="12.75">
      <c r="B91" s="4" t="s">
        <v>916</v>
      </c>
      <c r="C91" s="4" t="s">
        <v>967</v>
      </c>
      <c r="D91" s="20" t="s">
        <v>940</v>
      </c>
      <c r="E91" s="1">
        <v>0</v>
      </c>
      <c r="F91" s="1">
        <v>0</v>
      </c>
      <c r="G91" s="1">
        <v>0</v>
      </c>
      <c r="H91" s="1">
        <v>0</v>
      </c>
      <c r="I91" s="91"/>
    </row>
    <row r="92" spans="1:14" s="14" customFormat="1" ht="12.75">
      <c r="A92" s="5"/>
      <c r="B92" s="5"/>
      <c r="C92" s="5"/>
      <c r="E92" s="6">
        <v>10574100</v>
      </c>
      <c r="F92" s="6">
        <v>10644644.61</v>
      </c>
      <c r="G92" s="6">
        <v>90.05</v>
      </c>
      <c r="H92" s="6">
        <v>9585368.66</v>
      </c>
      <c r="I92" s="6">
        <f>+SUM(I72:I91)</f>
        <v>10427300</v>
      </c>
      <c r="J92" s="6"/>
      <c r="N92" s="6"/>
    </row>
    <row r="93" ht="12.75">
      <c r="I93" s="57"/>
    </row>
    <row r="94" ht="12.75">
      <c r="I94"/>
    </row>
    <row r="95" spans="4:9" ht="12.75">
      <c r="D95" s="16" t="s">
        <v>337</v>
      </c>
      <c r="E95" s="17">
        <f>E92</f>
        <v>10574100</v>
      </c>
      <c r="F95" s="17">
        <f>F92</f>
        <v>10644644.61</v>
      </c>
      <c r="G95" s="17">
        <f>G92</f>
        <v>90.05</v>
      </c>
      <c r="H95" s="17">
        <f>H92</f>
        <v>9585368.66</v>
      </c>
      <c r="I95" s="17">
        <f>I92</f>
        <v>10427300</v>
      </c>
    </row>
    <row r="97" spans="8:9" ht="15.75">
      <c r="H97" s="88" t="s">
        <v>483</v>
      </c>
      <c r="I97" s="90">
        <f>I95-I68</f>
        <v>8719940.13</v>
      </c>
    </row>
  </sheetData>
  <sheetProtection/>
  <printOptions/>
  <pageMargins left="0.7480314960629921" right="0.7480314960629921" top="0.7874015748031497" bottom="0.7874015748031497" header="0" footer="0"/>
  <pageSetup horizontalDpi="600" verticalDpi="600" orientation="landscape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="85" zoomScaleNormal="85" zoomScalePageLayoutView="0" workbookViewId="0" topLeftCell="A1">
      <selection activeCell="I4" sqref="I4:I5"/>
    </sheetView>
  </sheetViews>
  <sheetFormatPr defaultColWidth="11.421875" defaultRowHeight="12.75"/>
  <cols>
    <col min="1" max="1" width="4.8515625" style="4" bestFit="1" customWidth="1"/>
    <col min="2" max="3" width="6.00390625" style="4" bestFit="1" customWidth="1"/>
    <col min="4" max="4" width="44.28125" style="0" bestFit="1" customWidth="1"/>
    <col min="5" max="5" width="15.00390625" style="1" customWidth="1"/>
    <col min="6" max="6" width="16.00390625" style="1" customWidth="1"/>
    <col min="7" max="7" width="14.8515625" style="1" customWidth="1"/>
    <col min="8" max="8" width="16.8515625" style="1" customWidth="1"/>
    <col min="9" max="9" width="14.140625" style="1" bestFit="1" customWidth="1"/>
    <col min="10" max="10" width="17.00390625" style="1" hidden="1" customWidth="1"/>
    <col min="11" max="11" width="13.421875" style="0" hidden="1" customWidth="1"/>
    <col min="12" max="12" width="12.57421875" style="0" hidden="1" customWidth="1"/>
    <col min="13" max="13" width="16.00390625" style="0" hidden="1" customWidth="1"/>
  </cols>
  <sheetData>
    <row r="1" spans="1:13" ht="18">
      <c r="A1" s="111" t="s">
        <v>1074</v>
      </c>
      <c r="B1" s="112"/>
      <c r="C1" s="112"/>
      <c r="D1" s="113"/>
      <c r="G1" s="7"/>
      <c r="H1" s="7"/>
      <c r="I1" s="7"/>
      <c r="J1" s="7"/>
      <c r="K1" s="7"/>
      <c r="L1" s="7"/>
      <c r="M1" s="1"/>
    </row>
    <row r="2" spans="1:13" s="24" customFormat="1" ht="18">
      <c r="A2" s="114"/>
      <c r="B2" s="21"/>
      <c r="C2" s="21"/>
      <c r="D2" s="115"/>
      <c r="E2" s="7"/>
      <c r="F2" s="7"/>
      <c r="G2" s="7"/>
      <c r="H2" s="7"/>
      <c r="I2" s="7"/>
      <c r="J2" s="7"/>
      <c r="K2" s="7"/>
      <c r="L2" s="7"/>
      <c r="M2" s="7"/>
    </row>
    <row r="3" spans="1:13" s="30" customFormat="1" ht="17.25" customHeight="1">
      <c r="A3" s="12" t="s">
        <v>336</v>
      </c>
      <c r="B3" s="11"/>
      <c r="C3" s="11"/>
      <c r="D3" s="32"/>
      <c r="E3" s="33"/>
      <c r="F3" s="33"/>
      <c r="H3" s="12">
        <v>2013</v>
      </c>
      <c r="I3" s="12">
        <v>2014</v>
      </c>
      <c r="J3" s="46"/>
      <c r="K3" s="46"/>
      <c r="L3" s="46"/>
      <c r="M3" s="46"/>
    </row>
    <row r="4" spans="1:13" ht="20.25">
      <c r="A4" s="12" t="s">
        <v>469</v>
      </c>
      <c r="B4" s="27"/>
      <c r="C4" s="27"/>
      <c r="D4" s="27"/>
      <c r="E4" s="27"/>
      <c r="F4" s="27"/>
      <c r="G4"/>
      <c r="H4" s="65">
        <v>429604.92</v>
      </c>
      <c r="I4" s="65">
        <v>483049.556</v>
      </c>
      <c r="J4" s="27"/>
      <c r="K4" s="27"/>
      <c r="L4" s="27"/>
      <c r="M4" s="1"/>
    </row>
    <row r="5" spans="1:13" ht="20.25">
      <c r="A5" s="12"/>
      <c r="B5" s="27"/>
      <c r="C5" s="27"/>
      <c r="D5" s="27"/>
      <c r="E5" s="27"/>
      <c r="F5" s="27"/>
      <c r="G5" t="s">
        <v>470</v>
      </c>
      <c r="H5" s="65">
        <v>600996.04</v>
      </c>
      <c r="I5" s="65">
        <v>644997.446</v>
      </c>
      <c r="J5" s="27"/>
      <c r="K5" s="27"/>
      <c r="L5" s="27"/>
      <c r="M5" s="1"/>
    </row>
    <row r="6" spans="1:13" ht="10.5" customHeight="1">
      <c r="A6" s="12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1"/>
    </row>
    <row r="7" spans="1:13" s="30" customFormat="1" ht="17.25" customHeight="1">
      <c r="A7" s="12" t="s">
        <v>471</v>
      </c>
      <c r="B7" s="11"/>
      <c r="C7" s="11"/>
      <c r="D7" s="32"/>
      <c r="E7" s="33"/>
      <c r="F7" s="33"/>
      <c r="G7" s="33"/>
      <c r="H7" s="33"/>
      <c r="I7" s="33"/>
      <c r="J7" s="46"/>
      <c r="K7" s="46"/>
      <c r="L7" s="46"/>
      <c r="M7" s="46"/>
    </row>
    <row r="8" spans="1:9" s="30" customFormat="1" ht="39" customHeight="1">
      <c r="A8" s="5" t="s">
        <v>269</v>
      </c>
      <c r="B8" s="5" t="s">
        <v>270</v>
      </c>
      <c r="C8" s="5" t="s">
        <v>271</v>
      </c>
      <c r="D8" s="9" t="s">
        <v>272</v>
      </c>
      <c r="E8" s="28" t="s">
        <v>273</v>
      </c>
      <c r="F8" s="28" t="s">
        <v>274</v>
      </c>
      <c r="G8" s="49" t="s">
        <v>275</v>
      </c>
      <c r="H8" s="49"/>
      <c r="I8" s="48" t="s">
        <v>260</v>
      </c>
    </row>
    <row r="9" spans="1:10" ht="24" customHeight="1">
      <c r="A9" s="4" t="s">
        <v>1027</v>
      </c>
      <c r="B9" s="4" t="s">
        <v>283</v>
      </c>
      <c r="C9" s="4" t="s">
        <v>810</v>
      </c>
      <c r="D9" s="20" t="s">
        <v>811</v>
      </c>
      <c r="E9" s="1">
        <v>8640</v>
      </c>
      <c r="F9" s="1">
        <v>8524.14</v>
      </c>
      <c r="G9" s="7">
        <v>0</v>
      </c>
      <c r="H9" s="7"/>
      <c r="I9" s="7">
        <v>0</v>
      </c>
      <c r="J9"/>
    </row>
    <row r="10" spans="1:10" ht="12.75">
      <c r="A10" s="4" t="s">
        <v>1027</v>
      </c>
      <c r="B10" s="4" t="s">
        <v>283</v>
      </c>
      <c r="C10" s="4" t="s">
        <v>1031</v>
      </c>
      <c r="D10" s="20" t="s">
        <v>1032</v>
      </c>
      <c r="E10" s="1">
        <v>1</v>
      </c>
      <c r="F10" s="1">
        <v>1</v>
      </c>
      <c r="G10" s="7">
        <v>1223.96</v>
      </c>
      <c r="H10" s="7"/>
      <c r="I10" s="7">
        <v>1</v>
      </c>
      <c r="J10"/>
    </row>
    <row r="11" spans="1:10" ht="12.75">
      <c r="A11" s="4" t="s">
        <v>1027</v>
      </c>
      <c r="B11" s="4" t="s">
        <v>283</v>
      </c>
      <c r="C11" s="4" t="s">
        <v>1033</v>
      </c>
      <c r="D11" s="20" t="s">
        <v>1034</v>
      </c>
      <c r="E11" s="1">
        <v>9000</v>
      </c>
      <c r="F11" s="1">
        <v>9000</v>
      </c>
      <c r="G11" s="7">
        <v>9152.22</v>
      </c>
      <c r="H11" s="7"/>
      <c r="I11" s="7">
        <v>9500</v>
      </c>
      <c r="J11"/>
    </row>
    <row r="12" spans="1:10" ht="12.75">
      <c r="A12" s="4" t="s">
        <v>1027</v>
      </c>
      <c r="B12" s="4" t="s">
        <v>283</v>
      </c>
      <c r="C12" s="4" t="s">
        <v>433</v>
      </c>
      <c r="D12" s="20" t="s">
        <v>1035</v>
      </c>
      <c r="E12" s="1">
        <v>17550</v>
      </c>
      <c r="F12" s="1">
        <v>17550</v>
      </c>
      <c r="G12" s="7">
        <v>8190.27</v>
      </c>
      <c r="H12" s="7"/>
      <c r="I12" s="7">
        <v>17550</v>
      </c>
      <c r="J12"/>
    </row>
    <row r="13" spans="1:10" ht="12.75">
      <c r="A13" s="4" t="s">
        <v>1027</v>
      </c>
      <c r="B13" s="4" t="s">
        <v>283</v>
      </c>
      <c r="C13" s="4" t="s">
        <v>437</v>
      </c>
      <c r="D13" s="20" t="s">
        <v>1036</v>
      </c>
      <c r="E13" s="1">
        <v>46215</v>
      </c>
      <c r="F13" s="1">
        <v>46215</v>
      </c>
      <c r="G13" s="7">
        <v>36577.45</v>
      </c>
      <c r="H13" s="7"/>
      <c r="I13" s="7">
        <v>46215</v>
      </c>
      <c r="J13"/>
    </row>
    <row r="14" spans="1:10" ht="12.75">
      <c r="A14" s="4" t="s">
        <v>1027</v>
      </c>
      <c r="B14" s="4" t="s">
        <v>283</v>
      </c>
      <c r="C14" s="4" t="s">
        <v>1037</v>
      </c>
      <c r="D14" s="20" t="s">
        <v>1038</v>
      </c>
      <c r="E14" s="1">
        <v>8216</v>
      </c>
      <c r="F14" s="1">
        <v>8216</v>
      </c>
      <c r="G14" s="7">
        <v>7477.24</v>
      </c>
      <c r="H14" s="7"/>
      <c r="I14" s="7">
        <v>8216</v>
      </c>
      <c r="J14"/>
    </row>
    <row r="15" spans="1:10" ht="12.75">
      <c r="A15" s="4" t="s">
        <v>1027</v>
      </c>
      <c r="B15" s="4" t="s">
        <v>283</v>
      </c>
      <c r="C15" s="4" t="s">
        <v>1039</v>
      </c>
      <c r="D15" s="20" t="s">
        <v>1040</v>
      </c>
      <c r="E15" s="1">
        <v>100</v>
      </c>
      <c r="F15" s="1">
        <v>100</v>
      </c>
      <c r="G15" s="7">
        <v>100</v>
      </c>
      <c r="H15" s="7"/>
      <c r="I15" s="7">
        <v>100</v>
      </c>
      <c r="J15"/>
    </row>
    <row r="16" spans="1:10" ht="12.75">
      <c r="A16" s="4" t="s">
        <v>1027</v>
      </c>
      <c r="B16" s="4" t="s">
        <v>283</v>
      </c>
      <c r="C16" s="4" t="s">
        <v>750</v>
      </c>
      <c r="D16" s="20" t="s">
        <v>1041</v>
      </c>
      <c r="E16" s="1">
        <v>25000</v>
      </c>
      <c r="F16" s="1">
        <v>25000</v>
      </c>
      <c r="G16" s="7">
        <v>17838.14</v>
      </c>
      <c r="H16" s="7"/>
      <c r="I16" s="7">
        <v>25000</v>
      </c>
      <c r="J16"/>
    </row>
    <row r="17" spans="1:10" ht="12.75">
      <c r="A17" s="4" t="s">
        <v>1027</v>
      </c>
      <c r="B17" s="4" t="s">
        <v>283</v>
      </c>
      <c r="C17" s="4" t="s">
        <v>1042</v>
      </c>
      <c r="D17" s="20" t="s">
        <v>1043</v>
      </c>
      <c r="E17" s="1">
        <v>6000</v>
      </c>
      <c r="F17" s="1">
        <v>6000</v>
      </c>
      <c r="G17" s="7">
        <v>5950.75</v>
      </c>
      <c r="H17" s="7"/>
      <c r="I17" s="7">
        <v>7000</v>
      </c>
      <c r="J17"/>
    </row>
    <row r="18" spans="1:10" ht="12.75">
      <c r="A18" s="4" t="s">
        <v>1027</v>
      </c>
      <c r="B18" s="4" t="s">
        <v>283</v>
      </c>
      <c r="C18" s="4" t="s">
        <v>1044</v>
      </c>
      <c r="D18" s="20" t="s">
        <v>1045</v>
      </c>
      <c r="E18" s="1">
        <v>6000</v>
      </c>
      <c r="F18" s="1">
        <v>6000</v>
      </c>
      <c r="G18" s="7">
        <v>983.38</v>
      </c>
      <c r="H18" s="7"/>
      <c r="I18" s="7">
        <v>6000</v>
      </c>
      <c r="J18"/>
    </row>
    <row r="19" spans="1:10" ht="12.75">
      <c r="A19" s="4" t="s">
        <v>1027</v>
      </c>
      <c r="B19" s="4" t="s">
        <v>283</v>
      </c>
      <c r="C19" s="4" t="s">
        <v>389</v>
      </c>
      <c r="D19" s="20" t="s">
        <v>1046</v>
      </c>
      <c r="E19" s="1">
        <v>4000</v>
      </c>
      <c r="F19" s="1">
        <v>4000</v>
      </c>
      <c r="G19" s="7">
        <v>600</v>
      </c>
      <c r="H19" s="7"/>
      <c r="I19" s="7">
        <v>4000</v>
      </c>
      <c r="J19"/>
    </row>
    <row r="20" spans="1:10" ht="12.75">
      <c r="A20" s="4" t="s">
        <v>1027</v>
      </c>
      <c r="B20" s="4" t="s">
        <v>283</v>
      </c>
      <c r="C20" s="4" t="s">
        <v>349</v>
      </c>
      <c r="D20" s="20" t="s">
        <v>1047</v>
      </c>
      <c r="E20" s="1">
        <v>40992</v>
      </c>
      <c r="F20" s="1">
        <v>40992</v>
      </c>
      <c r="G20" s="7">
        <v>24305.22</v>
      </c>
      <c r="H20" s="7"/>
      <c r="I20" s="7">
        <v>45000</v>
      </c>
      <c r="J20"/>
    </row>
    <row r="21" spans="1:10" ht="12.75">
      <c r="A21" s="4" t="s">
        <v>1027</v>
      </c>
      <c r="B21" s="4" t="s">
        <v>283</v>
      </c>
      <c r="C21" s="4" t="s">
        <v>1048</v>
      </c>
      <c r="D21" s="20" t="s">
        <v>1049</v>
      </c>
      <c r="E21" s="1">
        <v>1</v>
      </c>
      <c r="F21" s="1">
        <v>1</v>
      </c>
      <c r="G21" s="7">
        <v>0</v>
      </c>
      <c r="H21" s="7"/>
      <c r="I21" s="7">
        <v>1500</v>
      </c>
      <c r="J21"/>
    </row>
    <row r="22" spans="1:10" ht="12.75">
      <c r="A22" s="4" t="s">
        <v>1027</v>
      </c>
      <c r="B22" s="4" t="s">
        <v>283</v>
      </c>
      <c r="C22" s="4" t="s">
        <v>742</v>
      </c>
      <c r="D22" s="20" t="s">
        <v>1050</v>
      </c>
      <c r="E22" s="1">
        <v>2000</v>
      </c>
      <c r="F22" s="1">
        <v>2000</v>
      </c>
      <c r="G22" s="7">
        <v>1028.5</v>
      </c>
      <c r="H22" s="7"/>
      <c r="I22" s="7">
        <v>4000</v>
      </c>
      <c r="J22"/>
    </row>
    <row r="23" spans="1:10" ht="12.75">
      <c r="A23" s="4" t="s">
        <v>1027</v>
      </c>
      <c r="B23" s="4" t="s">
        <v>283</v>
      </c>
      <c r="C23" s="4" t="s">
        <v>429</v>
      </c>
      <c r="D23" s="20" t="s">
        <v>1028</v>
      </c>
      <c r="E23" s="1">
        <v>22000</v>
      </c>
      <c r="F23" s="1">
        <v>22000</v>
      </c>
      <c r="G23" s="7">
        <v>13027.36</v>
      </c>
      <c r="H23" s="7"/>
      <c r="I23" s="7">
        <v>22000</v>
      </c>
      <c r="J23"/>
    </row>
    <row r="24" spans="1:10" ht="12.75">
      <c r="A24" s="4" t="s">
        <v>1027</v>
      </c>
      <c r="B24" s="4" t="s">
        <v>283</v>
      </c>
      <c r="C24" s="4" t="s">
        <v>376</v>
      </c>
      <c r="D24" s="20" t="s">
        <v>1029</v>
      </c>
      <c r="E24" s="1">
        <v>3000</v>
      </c>
      <c r="F24" s="1">
        <v>3000</v>
      </c>
      <c r="G24" s="7">
        <v>1882.43</v>
      </c>
      <c r="H24" s="7"/>
      <c r="I24" s="7">
        <v>3000</v>
      </c>
      <c r="J24"/>
    </row>
    <row r="25" spans="1:10" ht="12.75">
      <c r="A25" s="4" t="s">
        <v>1027</v>
      </c>
      <c r="B25" s="4" t="s">
        <v>283</v>
      </c>
      <c r="C25" s="4" t="s">
        <v>610</v>
      </c>
      <c r="D25" s="20" t="s">
        <v>1030</v>
      </c>
      <c r="E25" s="1">
        <v>19000</v>
      </c>
      <c r="F25" s="1">
        <v>19000</v>
      </c>
      <c r="G25" s="7">
        <v>5094.3</v>
      </c>
      <c r="H25" s="7"/>
      <c r="I25" s="7">
        <v>19380</v>
      </c>
      <c r="J25"/>
    </row>
    <row r="26" spans="1:10" ht="12.75">
      <c r="A26" s="4" t="s">
        <v>1027</v>
      </c>
      <c r="B26" s="4" t="s">
        <v>283</v>
      </c>
      <c r="C26" s="4" t="s">
        <v>709</v>
      </c>
      <c r="D26" s="20" t="s">
        <v>1051</v>
      </c>
      <c r="E26" s="1">
        <v>1500</v>
      </c>
      <c r="F26" s="1">
        <v>1500</v>
      </c>
      <c r="G26" s="7">
        <v>1084.53</v>
      </c>
      <c r="H26" s="7"/>
      <c r="I26" s="7">
        <v>1500</v>
      </c>
      <c r="J26"/>
    </row>
    <row r="27" spans="1:10" ht="12.75">
      <c r="A27" s="4" t="s">
        <v>1027</v>
      </c>
      <c r="B27" s="4" t="s">
        <v>286</v>
      </c>
      <c r="C27" s="4" t="s">
        <v>373</v>
      </c>
      <c r="D27" s="20" t="s">
        <v>1052</v>
      </c>
      <c r="E27" s="1">
        <v>1500</v>
      </c>
      <c r="F27" s="1">
        <v>1500</v>
      </c>
      <c r="G27" s="7">
        <v>1383.78</v>
      </c>
      <c r="H27" s="7"/>
      <c r="I27" s="7">
        <v>4000</v>
      </c>
      <c r="J27"/>
    </row>
    <row r="28" spans="1:10" ht="12.75">
      <c r="A28" s="4" t="s">
        <v>1027</v>
      </c>
      <c r="B28" s="4" t="s">
        <v>1053</v>
      </c>
      <c r="C28" s="4" t="s">
        <v>1048</v>
      </c>
      <c r="D28" s="20" t="s">
        <v>1057</v>
      </c>
      <c r="E28" s="1">
        <v>5000</v>
      </c>
      <c r="F28" s="1">
        <v>5000</v>
      </c>
      <c r="G28" s="7">
        <v>1974.43</v>
      </c>
      <c r="H28" s="7"/>
      <c r="I28" s="7">
        <v>5000</v>
      </c>
      <c r="J28"/>
    </row>
    <row r="29" spans="1:10" ht="12.75">
      <c r="A29" s="4" t="s">
        <v>1027</v>
      </c>
      <c r="B29" s="4" t="s">
        <v>1053</v>
      </c>
      <c r="C29" s="4" t="s">
        <v>448</v>
      </c>
      <c r="D29" s="20" t="s">
        <v>1056</v>
      </c>
      <c r="E29" s="1">
        <v>400</v>
      </c>
      <c r="F29" s="1">
        <v>2516.8</v>
      </c>
      <c r="G29" s="7">
        <v>2226.4</v>
      </c>
      <c r="H29" s="7"/>
      <c r="I29" s="7">
        <v>400</v>
      </c>
      <c r="J29"/>
    </row>
    <row r="30" spans="1:10" ht="12.75">
      <c r="A30" s="4" t="s">
        <v>1027</v>
      </c>
      <c r="B30" s="4" t="s">
        <v>1053</v>
      </c>
      <c r="C30" s="4" t="s">
        <v>444</v>
      </c>
      <c r="D30" s="20" t="s">
        <v>1054</v>
      </c>
      <c r="E30" s="1">
        <v>15000</v>
      </c>
      <c r="F30" s="1">
        <v>15000</v>
      </c>
      <c r="G30" s="7">
        <v>2947.2</v>
      </c>
      <c r="H30" s="7"/>
      <c r="I30" s="7">
        <v>15000</v>
      </c>
      <c r="J30"/>
    </row>
    <row r="31" spans="1:10" ht="12.75">
      <c r="A31" s="4" t="s">
        <v>1027</v>
      </c>
      <c r="B31" s="4" t="s">
        <v>1053</v>
      </c>
      <c r="C31" s="4" t="s">
        <v>1044</v>
      </c>
      <c r="D31" s="20" t="s">
        <v>1055</v>
      </c>
      <c r="E31" s="1">
        <v>4000</v>
      </c>
      <c r="F31" s="1">
        <v>12000</v>
      </c>
      <c r="G31" s="7">
        <v>8638.19</v>
      </c>
      <c r="H31" s="7"/>
      <c r="I31" s="7">
        <v>4000</v>
      </c>
      <c r="J31"/>
    </row>
    <row r="32" spans="1:10" ht="12.75">
      <c r="A32" s="4" t="s">
        <v>1027</v>
      </c>
      <c r="B32" s="4" t="s">
        <v>1053</v>
      </c>
      <c r="C32" s="4" t="s">
        <v>872</v>
      </c>
      <c r="D32" s="20" t="s">
        <v>1062</v>
      </c>
      <c r="E32" s="1">
        <v>2000</v>
      </c>
      <c r="F32" s="1">
        <v>2000</v>
      </c>
      <c r="G32" s="7">
        <v>342.58</v>
      </c>
      <c r="H32" s="7"/>
      <c r="I32" s="7">
        <v>2000</v>
      </c>
      <c r="J32"/>
    </row>
    <row r="33" spans="1:10" ht="12.75">
      <c r="A33" s="4" t="s">
        <v>1027</v>
      </c>
      <c r="B33" s="4" t="s">
        <v>1053</v>
      </c>
      <c r="C33" s="4" t="s">
        <v>1058</v>
      </c>
      <c r="D33" s="20" t="s">
        <v>1059</v>
      </c>
      <c r="E33" s="1">
        <v>3000</v>
      </c>
      <c r="F33" s="1">
        <v>3000</v>
      </c>
      <c r="G33" s="7">
        <v>1110</v>
      </c>
      <c r="H33" s="7"/>
      <c r="I33" s="7">
        <v>3000</v>
      </c>
      <c r="J33"/>
    </row>
    <row r="34" spans="1:10" ht="12.75">
      <c r="A34" s="4" t="s">
        <v>1027</v>
      </c>
      <c r="B34" s="4" t="s">
        <v>1053</v>
      </c>
      <c r="C34" s="4" t="s">
        <v>1060</v>
      </c>
      <c r="D34" s="20" t="s">
        <v>1061</v>
      </c>
      <c r="E34" s="1">
        <v>3000</v>
      </c>
      <c r="F34" s="1">
        <v>3000</v>
      </c>
      <c r="G34" s="7">
        <v>2925.12</v>
      </c>
      <c r="H34" s="7"/>
      <c r="I34" s="7">
        <v>3000</v>
      </c>
      <c r="J34"/>
    </row>
    <row r="35" spans="1:10" ht="12.75">
      <c r="A35" s="4" t="s">
        <v>1027</v>
      </c>
      <c r="B35" s="4" t="s">
        <v>1063</v>
      </c>
      <c r="C35" s="4" t="s">
        <v>448</v>
      </c>
      <c r="D35" s="20" t="s">
        <v>1064</v>
      </c>
      <c r="E35" s="1">
        <v>4554.96</v>
      </c>
      <c r="F35" s="1">
        <v>4670.82</v>
      </c>
      <c r="G35" s="7">
        <v>3326.18</v>
      </c>
      <c r="H35" s="7"/>
      <c r="I35" s="7">
        <v>4670</v>
      </c>
      <c r="J35"/>
    </row>
    <row r="36" spans="1:10" s="14" customFormat="1" ht="12.75">
      <c r="A36" s="5"/>
      <c r="B36" s="5"/>
      <c r="C36" s="5"/>
      <c r="E36" s="6">
        <v>257669.96</v>
      </c>
      <c r="F36" s="6">
        <v>267786.76</v>
      </c>
      <c r="G36" s="23">
        <v>159389.63</v>
      </c>
      <c r="H36" s="23"/>
      <c r="I36" s="6">
        <f>+SUM(I9:I35)</f>
        <v>261032</v>
      </c>
      <c r="J36" s="51" t="e">
        <f>+I36/#REF!-1</f>
        <v>#REF!</v>
      </c>
    </row>
    <row r="37" spans="7:10" ht="12.75">
      <c r="G37" s="7"/>
      <c r="H37" s="7"/>
      <c r="I37" s="55"/>
      <c r="J37"/>
    </row>
    <row r="38" spans="1:10" ht="15.75">
      <c r="A38" s="12" t="s">
        <v>472</v>
      </c>
      <c r="G38" s="7"/>
      <c r="H38" s="7"/>
      <c r="I38"/>
      <c r="J38"/>
    </row>
    <row r="39" spans="1:9" s="30" customFormat="1" ht="35.25" customHeight="1">
      <c r="A39" s="5" t="s">
        <v>269</v>
      </c>
      <c r="B39" s="5" t="s">
        <v>270</v>
      </c>
      <c r="C39" s="5" t="s">
        <v>271</v>
      </c>
      <c r="D39" s="9" t="s">
        <v>272</v>
      </c>
      <c r="E39" s="28" t="s">
        <v>273</v>
      </c>
      <c r="F39" s="28" t="s">
        <v>274</v>
      </c>
      <c r="G39" s="49" t="s">
        <v>275</v>
      </c>
      <c r="H39" s="49"/>
      <c r="I39" s="48" t="s">
        <v>260</v>
      </c>
    </row>
    <row r="40" spans="1:10" ht="21" customHeight="1">
      <c r="A40" s="4" t="s">
        <v>1027</v>
      </c>
      <c r="B40" s="4" t="s">
        <v>1065</v>
      </c>
      <c r="C40" s="4" t="s">
        <v>293</v>
      </c>
      <c r="D40" s="20" t="s">
        <v>1066</v>
      </c>
      <c r="E40" s="1">
        <v>31828.43</v>
      </c>
      <c r="F40" s="1">
        <v>31828.43</v>
      </c>
      <c r="G40" s="7">
        <v>0</v>
      </c>
      <c r="H40" s="7"/>
      <c r="I40" s="7">
        <v>8524</v>
      </c>
      <c r="J40"/>
    </row>
    <row r="41" spans="1:10" s="14" customFormat="1" ht="12.75">
      <c r="A41" s="5"/>
      <c r="B41" s="5"/>
      <c r="C41" s="5"/>
      <c r="E41" s="6">
        <v>31828.43</v>
      </c>
      <c r="F41" s="6">
        <v>31828.43</v>
      </c>
      <c r="G41" s="23">
        <v>0</v>
      </c>
      <c r="H41" s="23"/>
      <c r="I41" s="6">
        <f>+I40</f>
        <v>8524</v>
      </c>
      <c r="J41" s="51" t="e">
        <f>+I41/#REF!-1</f>
        <v>#REF!</v>
      </c>
    </row>
    <row r="42" spans="1:9" s="24" customFormat="1" ht="13.5" customHeight="1">
      <c r="A42" s="21"/>
      <c r="B42" s="21"/>
      <c r="C42" s="21"/>
      <c r="D42" s="22"/>
      <c r="E42" s="23"/>
      <c r="F42" s="23"/>
      <c r="G42" s="23"/>
      <c r="H42" s="23"/>
      <c r="I42" s="55"/>
    </row>
    <row r="43" spans="1:10" s="24" customFormat="1" ht="13.5" customHeight="1">
      <c r="A43" s="21"/>
      <c r="B43" s="21"/>
      <c r="C43" s="21"/>
      <c r="D43" s="22"/>
      <c r="E43" s="23"/>
      <c r="F43" s="23"/>
      <c r="G43" s="23"/>
      <c r="H43" s="23"/>
      <c r="I43" s="23"/>
      <c r="J43" s="7"/>
    </row>
    <row r="44" spans="1:13" s="14" customFormat="1" ht="12.75">
      <c r="A44" s="5"/>
      <c r="B44" s="5"/>
      <c r="C44" s="5"/>
      <c r="D44" s="16" t="s">
        <v>525</v>
      </c>
      <c r="E44" s="17">
        <f>E36+E41</f>
        <v>289498.39</v>
      </c>
      <c r="F44" s="17">
        <f>F36+F41</f>
        <v>299615.19</v>
      </c>
      <c r="G44" s="17">
        <f>G36+G41</f>
        <v>159389.63</v>
      </c>
      <c r="H44" s="17"/>
      <c r="I44" s="17">
        <f>I36+I41+I5</f>
        <v>914553.446</v>
      </c>
      <c r="J44" s="17" t="e">
        <f>#REF!+#REF!</f>
        <v>#REF!</v>
      </c>
      <c r="K44" s="17" t="e">
        <f>#REF!+#REF!</f>
        <v>#REF!</v>
      </c>
      <c r="L44" s="17" t="e">
        <f>#REF!+#REF!</f>
        <v>#REF!</v>
      </c>
      <c r="M44" s="17" t="e">
        <f>#REF!+#REF!</f>
        <v>#REF!</v>
      </c>
    </row>
    <row r="45" spans="1:10" s="24" customFormat="1" ht="12.75">
      <c r="A45" s="21"/>
      <c r="B45" s="21"/>
      <c r="C45" s="21"/>
      <c r="D45" s="22"/>
      <c r="E45" s="23"/>
      <c r="F45" s="23"/>
      <c r="G45" s="23"/>
      <c r="H45" s="23"/>
      <c r="I45" s="23"/>
      <c r="J45" s="7"/>
    </row>
    <row r="46" ht="15.75">
      <c r="A46" s="12" t="s">
        <v>338</v>
      </c>
    </row>
    <row r="47" spans="2:9" ht="39" customHeight="1">
      <c r="B47" s="5" t="s">
        <v>269</v>
      </c>
      <c r="C47" s="5" t="s">
        <v>271</v>
      </c>
      <c r="D47" s="19" t="s">
        <v>272</v>
      </c>
      <c r="E47" s="28" t="s">
        <v>309</v>
      </c>
      <c r="F47" s="28" t="s">
        <v>310</v>
      </c>
      <c r="G47" s="28" t="s">
        <v>276</v>
      </c>
      <c r="H47" s="28" t="s">
        <v>311</v>
      </c>
      <c r="I47" s="48" t="s">
        <v>260</v>
      </c>
    </row>
    <row r="48" spans="2:15" ht="24" customHeight="1">
      <c r="B48" s="4" t="s">
        <v>1027</v>
      </c>
      <c r="C48" s="4" t="s">
        <v>1067</v>
      </c>
      <c r="D48" s="20" t="s">
        <v>1068</v>
      </c>
      <c r="E48" s="1">
        <v>30000</v>
      </c>
      <c r="F48" s="1">
        <v>30000</v>
      </c>
      <c r="G48" s="1">
        <v>67.5149216567114</v>
      </c>
      <c r="H48" s="1">
        <v>20254.49</v>
      </c>
      <c r="I48" s="1">
        <v>25000</v>
      </c>
      <c r="O48" s="1"/>
    </row>
    <row r="49" spans="2:9" ht="12.75">
      <c r="B49" s="4" t="s">
        <v>1027</v>
      </c>
      <c r="C49" s="4" t="s">
        <v>327</v>
      </c>
      <c r="D49" s="20" t="s">
        <v>1069</v>
      </c>
      <c r="E49" s="1">
        <v>3000</v>
      </c>
      <c r="F49" s="1">
        <v>3000</v>
      </c>
      <c r="G49" s="1">
        <v>36.040759727868</v>
      </c>
      <c r="H49" s="1">
        <v>1081.23</v>
      </c>
      <c r="I49" s="1">
        <v>2000</v>
      </c>
    </row>
    <row r="50" spans="2:9" ht="12.75">
      <c r="B50" s="4" t="s">
        <v>1027</v>
      </c>
      <c r="C50" s="4" t="s">
        <v>674</v>
      </c>
      <c r="D50" s="20" t="s">
        <v>1070</v>
      </c>
      <c r="E50" s="1">
        <v>1</v>
      </c>
      <c r="F50" s="1">
        <v>1</v>
      </c>
      <c r="G50" s="1">
        <v>204093.716302323</v>
      </c>
      <c r="H50" s="1">
        <v>2081.96</v>
      </c>
      <c r="I50" s="1">
        <v>2200</v>
      </c>
    </row>
    <row r="51" spans="2:14" ht="12.75">
      <c r="B51" s="4" t="s">
        <v>1027</v>
      </c>
      <c r="C51" s="4" t="s">
        <v>841</v>
      </c>
      <c r="D51" s="20" t="s">
        <v>1071</v>
      </c>
      <c r="E51" s="1">
        <v>0</v>
      </c>
      <c r="F51" s="1">
        <v>0</v>
      </c>
      <c r="G51" s="1">
        <v>0</v>
      </c>
      <c r="H51" s="1">
        <v>6092.5</v>
      </c>
      <c r="I51" s="1">
        <v>6500</v>
      </c>
      <c r="N51" s="1">
        <f>SUM(I48:I51)</f>
        <v>35700</v>
      </c>
    </row>
    <row r="52" spans="2:9" ht="12.75">
      <c r="B52" s="4" t="s">
        <v>1027</v>
      </c>
      <c r="C52" s="4" t="s">
        <v>676</v>
      </c>
      <c r="D52" s="20" t="s">
        <v>1072</v>
      </c>
      <c r="E52" s="1">
        <v>5700</v>
      </c>
      <c r="F52" s="1">
        <v>5700</v>
      </c>
      <c r="G52" s="1">
        <v>0</v>
      </c>
      <c r="H52" s="1">
        <v>0</v>
      </c>
      <c r="I52" s="1">
        <v>5700</v>
      </c>
    </row>
    <row r="53" spans="2:14" ht="12.75">
      <c r="B53" s="4" t="s">
        <v>1027</v>
      </c>
      <c r="C53" s="4" t="s">
        <v>329</v>
      </c>
      <c r="D53" s="20" t="s">
        <v>1073</v>
      </c>
      <c r="E53" s="1">
        <v>0</v>
      </c>
      <c r="F53" s="1">
        <v>0</v>
      </c>
      <c r="G53" s="1">
        <v>0</v>
      </c>
      <c r="H53" s="1">
        <v>5482</v>
      </c>
      <c r="I53" s="1">
        <v>5700</v>
      </c>
      <c r="N53" s="1">
        <f>SUM(I52:I53)</f>
        <v>11400</v>
      </c>
    </row>
    <row r="54" spans="1:14" s="14" customFormat="1" ht="12.75">
      <c r="A54" s="5"/>
      <c r="B54" s="5"/>
      <c r="C54" s="5"/>
      <c r="E54" s="6">
        <v>38701</v>
      </c>
      <c r="F54" s="6">
        <v>38701</v>
      </c>
      <c r="G54" s="6">
        <v>90.42</v>
      </c>
      <c r="H54" s="6">
        <v>34992.18</v>
      </c>
      <c r="I54" s="6">
        <f>+SUM(I48:I53)</f>
        <v>47100</v>
      </c>
      <c r="J54" s="6"/>
      <c r="N54" s="6"/>
    </row>
    <row r="55" ht="12.75">
      <c r="I55" s="55"/>
    </row>
    <row r="56" ht="12.75">
      <c r="I56"/>
    </row>
    <row r="57" spans="4:9" ht="12.75">
      <c r="D57" s="16" t="s">
        <v>337</v>
      </c>
      <c r="E57" s="17">
        <f>E54</f>
        <v>38701</v>
      </c>
      <c r="F57" s="17">
        <f>F54</f>
        <v>38701</v>
      </c>
      <c r="G57" s="17">
        <f>G54</f>
        <v>90.42</v>
      </c>
      <c r="H57" s="17">
        <f>H54</f>
        <v>34992.18</v>
      </c>
      <c r="I57" s="17">
        <f>I54</f>
        <v>47100</v>
      </c>
    </row>
    <row r="59" spans="8:9" ht="15.75">
      <c r="H59" s="88" t="s">
        <v>483</v>
      </c>
      <c r="I59" s="92">
        <f>I57-I44</f>
        <v>-867453.446</v>
      </c>
    </row>
  </sheetData>
  <sheetProtection/>
  <printOptions/>
  <pageMargins left="0.7480314960629921" right="0.7480314960629921" top="0.984251968503937" bottom="0.984251968503937" header="0" footer="0"/>
  <pageSetup fitToHeight="1" fitToWidth="1" horizontalDpi="600" verticalDpi="600" orientation="landscape" paperSize="9" scale="5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="85" zoomScaleNormal="85" zoomScalePageLayoutView="0" workbookViewId="0" topLeftCell="A1">
      <selection activeCell="A1" sqref="A1:IV1"/>
    </sheetView>
  </sheetViews>
  <sheetFormatPr defaultColWidth="11.421875" defaultRowHeight="12.75"/>
  <cols>
    <col min="1" max="1" width="4.8515625" style="4" bestFit="1" customWidth="1"/>
    <col min="2" max="3" width="6.00390625" style="4" bestFit="1" customWidth="1"/>
    <col min="4" max="4" width="50.7109375" style="0" bestFit="1" customWidth="1"/>
    <col min="5" max="5" width="13.7109375" style="1" customWidth="1"/>
    <col min="6" max="6" width="14.28125" style="1" customWidth="1"/>
    <col min="7" max="7" width="14.57421875" style="1" customWidth="1"/>
    <col min="8" max="8" width="16.421875" style="1" customWidth="1"/>
    <col min="9" max="9" width="16.28125" style="1" customWidth="1"/>
    <col min="10" max="10" width="18.140625" style="1" hidden="1" customWidth="1"/>
    <col min="11" max="11" width="14.00390625" style="0" hidden="1" customWidth="1"/>
    <col min="12" max="12" width="13.00390625" style="0" hidden="1" customWidth="1"/>
    <col min="13" max="13" width="16.00390625" style="0" hidden="1" customWidth="1"/>
  </cols>
  <sheetData>
    <row r="1" spans="1:13" ht="18">
      <c r="A1" s="111" t="s">
        <v>1092</v>
      </c>
      <c r="B1" s="112"/>
      <c r="C1" s="112"/>
      <c r="D1" s="113"/>
      <c r="G1" s="7"/>
      <c r="H1" s="7"/>
      <c r="I1" s="7"/>
      <c r="J1" s="7"/>
      <c r="K1" s="7"/>
      <c r="L1" s="7"/>
      <c r="M1" s="7"/>
    </row>
    <row r="2" spans="1:13" s="24" customFormat="1" ht="18">
      <c r="A2" s="114"/>
      <c r="B2" s="21"/>
      <c r="C2" s="21"/>
      <c r="D2" s="115"/>
      <c r="E2" s="7"/>
      <c r="F2" s="7"/>
      <c r="G2" s="7"/>
      <c r="H2" s="7"/>
      <c r="I2" s="7"/>
      <c r="J2" s="7"/>
      <c r="K2" s="7"/>
      <c r="L2" s="7"/>
      <c r="M2" s="7"/>
    </row>
    <row r="3" spans="1:13" s="30" customFormat="1" ht="17.25" customHeight="1">
      <c r="A3" s="12" t="s">
        <v>336</v>
      </c>
      <c r="B3" s="11"/>
      <c r="C3" s="11"/>
      <c r="D3" s="32"/>
      <c r="E3" s="33"/>
      <c r="F3" s="33"/>
      <c r="H3" s="12">
        <v>2013</v>
      </c>
      <c r="I3" s="12">
        <v>2014</v>
      </c>
      <c r="J3" s="46"/>
      <c r="K3" s="46"/>
      <c r="L3" s="46"/>
      <c r="M3" s="46"/>
    </row>
    <row r="4" spans="1:13" ht="20.25">
      <c r="A4" s="12" t="s">
        <v>469</v>
      </c>
      <c r="B4" s="27"/>
      <c r="C4" s="27"/>
      <c r="D4" s="27"/>
      <c r="E4" s="27"/>
      <c r="F4" s="27"/>
      <c r="G4"/>
      <c r="H4" s="65">
        <v>83870.4</v>
      </c>
      <c r="I4" s="65">
        <v>88858.76</v>
      </c>
      <c r="J4" s="27"/>
      <c r="K4" s="27"/>
      <c r="L4" s="27"/>
      <c r="M4" s="1"/>
    </row>
    <row r="5" spans="1:13" ht="20.25">
      <c r="A5" s="12"/>
      <c r="B5" s="27"/>
      <c r="C5" s="27"/>
      <c r="D5" s="27"/>
      <c r="E5" s="27"/>
      <c r="F5" s="27"/>
      <c r="G5" t="s">
        <v>470</v>
      </c>
      <c r="H5" s="65">
        <v>110404.99</v>
      </c>
      <c r="I5" s="65">
        <v>116805.56</v>
      </c>
      <c r="J5" s="27"/>
      <c r="K5" s="27"/>
      <c r="L5" s="27"/>
      <c r="M5" s="1"/>
    </row>
    <row r="6" spans="1:13" ht="10.5" customHeight="1">
      <c r="A6" s="12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1"/>
    </row>
    <row r="7" spans="1:13" s="30" customFormat="1" ht="17.25" customHeight="1">
      <c r="A7" s="12" t="s">
        <v>471</v>
      </c>
      <c r="B7" s="11"/>
      <c r="C7" s="11"/>
      <c r="D7" s="32"/>
      <c r="E7" s="33"/>
      <c r="F7" s="33"/>
      <c r="G7" s="33"/>
      <c r="H7" s="33"/>
      <c r="I7" s="33"/>
      <c r="J7" s="46"/>
      <c r="K7" s="46"/>
      <c r="L7" s="46"/>
      <c r="M7" s="46"/>
    </row>
    <row r="8" spans="1:9" s="30" customFormat="1" ht="39" customHeight="1">
      <c r="A8" s="5" t="s">
        <v>269</v>
      </c>
      <c r="B8" s="5" t="s">
        <v>270</v>
      </c>
      <c r="C8" s="5" t="s">
        <v>271</v>
      </c>
      <c r="D8" s="9" t="s">
        <v>272</v>
      </c>
      <c r="E8" s="28" t="s">
        <v>273</v>
      </c>
      <c r="F8" s="28" t="s">
        <v>274</v>
      </c>
      <c r="G8" s="49" t="s">
        <v>275</v>
      </c>
      <c r="H8" s="49"/>
      <c r="I8" s="48" t="s">
        <v>260</v>
      </c>
    </row>
    <row r="9" spans="1:10" ht="22.5" customHeight="1">
      <c r="A9" s="4" t="s">
        <v>1075</v>
      </c>
      <c r="B9" s="4" t="s">
        <v>283</v>
      </c>
      <c r="C9" s="4" t="s">
        <v>405</v>
      </c>
      <c r="D9" s="20" t="s">
        <v>1076</v>
      </c>
      <c r="E9" s="1">
        <v>62720</v>
      </c>
      <c r="F9" s="1">
        <v>62720</v>
      </c>
      <c r="G9" s="7">
        <v>49176</v>
      </c>
      <c r="H9" s="7"/>
      <c r="I9" s="7">
        <v>62720</v>
      </c>
      <c r="J9"/>
    </row>
    <row r="10" spans="1:10" ht="12.75">
      <c r="A10" s="4" t="s">
        <v>1075</v>
      </c>
      <c r="B10" s="4" t="s">
        <v>1077</v>
      </c>
      <c r="C10" s="4" t="s">
        <v>429</v>
      </c>
      <c r="D10" s="20" t="s">
        <v>1078</v>
      </c>
      <c r="E10" s="1">
        <v>20000</v>
      </c>
      <c r="F10" s="1">
        <v>20000</v>
      </c>
      <c r="G10" s="7">
        <v>18378.47</v>
      </c>
      <c r="H10" s="7"/>
      <c r="I10" s="7">
        <v>20000</v>
      </c>
      <c r="J10"/>
    </row>
    <row r="11" spans="1:10" ht="12.75">
      <c r="A11" s="4" t="s">
        <v>1075</v>
      </c>
      <c r="B11" s="4" t="s">
        <v>1077</v>
      </c>
      <c r="C11" s="4" t="s">
        <v>468</v>
      </c>
      <c r="D11" s="20" t="s">
        <v>1079</v>
      </c>
      <c r="E11" s="1">
        <v>8000</v>
      </c>
      <c r="F11" s="1">
        <v>8000</v>
      </c>
      <c r="G11" s="7">
        <v>2813.18</v>
      </c>
      <c r="H11" s="7"/>
      <c r="I11" s="7">
        <v>5000</v>
      </c>
      <c r="J11"/>
    </row>
    <row r="12" spans="1:10" ht="12.75">
      <c r="A12" s="4" t="s">
        <v>1075</v>
      </c>
      <c r="B12" s="4" t="s">
        <v>1077</v>
      </c>
      <c r="C12" s="4" t="s">
        <v>1080</v>
      </c>
      <c r="D12" s="20" t="s">
        <v>1081</v>
      </c>
      <c r="E12" s="1">
        <v>7700</v>
      </c>
      <c r="F12" s="1">
        <v>7700</v>
      </c>
      <c r="G12" s="7">
        <v>10.94</v>
      </c>
      <c r="H12" s="7"/>
      <c r="I12" s="7">
        <v>5000</v>
      </c>
      <c r="J12"/>
    </row>
    <row r="13" spans="1:10" ht="12.75">
      <c r="A13" s="4" t="s">
        <v>1075</v>
      </c>
      <c r="B13" s="4" t="s">
        <v>1077</v>
      </c>
      <c r="C13" s="4" t="s">
        <v>1082</v>
      </c>
      <c r="D13" s="20" t="s">
        <v>1083</v>
      </c>
      <c r="E13" s="1">
        <v>4000</v>
      </c>
      <c r="F13" s="1">
        <v>4000</v>
      </c>
      <c r="G13" s="7">
        <v>29.52</v>
      </c>
      <c r="H13" s="7"/>
      <c r="I13" s="7">
        <v>3500</v>
      </c>
      <c r="J13"/>
    </row>
    <row r="14" spans="1:10" ht="12.75">
      <c r="A14" s="4" t="s">
        <v>1075</v>
      </c>
      <c r="B14" s="4" t="s">
        <v>1077</v>
      </c>
      <c r="C14" s="4" t="s">
        <v>405</v>
      </c>
      <c r="D14" s="20" t="s">
        <v>1084</v>
      </c>
      <c r="E14" s="1">
        <v>26000</v>
      </c>
      <c r="F14" s="1">
        <v>26000</v>
      </c>
      <c r="G14" s="7">
        <v>551.76</v>
      </c>
      <c r="H14" s="7"/>
      <c r="I14" s="7">
        <v>30000</v>
      </c>
      <c r="J14"/>
    </row>
    <row r="15" spans="1:10" ht="12.75">
      <c r="A15" s="4" t="s">
        <v>1075</v>
      </c>
      <c r="B15" s="4" t="s">
        <v>1077</v>
      </c>
      <c r="C15" s="4" t="s">
        <v>367</v>
      </c>
      <c r="D15" s="20" t="s">
        <v>1087</v>
      </c>
      <c r="E15" s="1">
        <v>10000</v>
      </c>
      <c r="F15" s="1">
        <v>10000</v>
      </c>
      <c r="G15" s="7">
        <v>0</v>
      </c>
      <c r="H15" s="7"/>
      <c r="I15" s="7">
        <v>0</v>
      </c>
      <c r="J15"/>
    </row>
    <row r="16" spans="1:10" ht="12.75">
      <c r="A16" s="4" t="s">
        <v>1075</v>
      </c>
      <c r="B16" s="4" t="s">
        <v>1077</v>
      </c>
      <c r="C16" s="4" t="s">
        <v>444</v>
      </c>
      <c r="D16" s="20" t="s">
        <v>1085</v>
      </c>
      <c r="E16" s="1">
        <v>102850</v>
      </c>
      <c r="F16" s="1">
        <v>102850</v>
      </c>
      <c r="G16" s="7">
        <v>60150.31</v>
      </c>
      <c r="H16" s="7"/>
      <c r="I16" s="7">
        <v>102850</v>
      </c>
      <c r="J16"/>
    </row>
    <row r="17" spans="1:10" ht="12.75">
      <c r="A17" s="4" t="s">
        <v>1075</v>
      </c>
      <c r="B17" s="4" t="s">
        <v>1077</v>
      </c>
      <c r="C17" s="4" t="s">
        <v>1048</v>
      </c>
      <c r="D17" s="20" t="s">
        <v>1086</v>
      </c>
      <c r="E17" s="1">
        <v>33000</v>
      </c>
      <c r="F17" s="1">
        <v>33000</v>
      </c>
      <c r="G17" s="7">
        <v>22345.21</v>
      </c>
      <c r="H17" s="7"/>
      <c r="I17" s="7">
        <v>31500</v>
      </c>
      <c r="J17"/>
    </row>
    <row r="18" spans="1:10" ht="12.75">
      <c r="A18" s="4" t="s">
        <v>1075</v>
      </c>
      <c r="B18" s="4" t="s">
        <v>1077</v>
      </c>
      <c r="C18" s="4" t="s">
        <v>1088</v>
      </c>
      <c r="D18" s="20" t="s">
        <v>1089</v>
      </c>
      <c r="E18" s="1">
        <v>12783.07</v>
      </c>
      <c r="F18" s="1">
        <v>12783.07</v>
      </c>
      <c r="G18" s="7">
        <v>4879.1</v>
      </c>
      <c r="H18" s="7"/>
      <c r="I18" s="7">
        <v>20700</v>
      </c>
      <c r="J18"/>
    </row>
    <row r="19" spans="1:10" s="14" customFormat="1" ht="12.75">
      <c r="A19" s="5"/>
      <c r="B19" s="5"/>
      <c r="C19" s="5"/>
      <c r="E19" s="6">
        <v>287053.07</v>
      </c>
      <c r="F19" s="6">
        <v>287053.07</v>
      </c>
      <c r="G19" s="23">
        <v>158334.49</v>
      </c>
      <c r="H19" s="23"/>
      <c r="I19" s="6">
        <f>+SUM(I9:I18)</f>
        <v>281270</v>
      </c>
      <c r="J19" s="51" t="e">
        <f>+I19/#REF!-1</f>
        <v>#REF!</v>
      </c>
    </row>
    <row r="20" spans="7:10" ht="12.75">
      <c r="G20" s="7"/>
      <c r="H20" s="7"/>
      <c r="I20" s="57"/>
      <c r="J20"/>
    </row>
    <row r="22" spans="1:13" s="14" customFormat="1" ht="12.75">
      <c r="A22" s="5"/>
      <c r="B22" s="5"/>
      <c r="C22" s="5"/>
      <c r="D22" s="16" t="s">
        <v>525</v>
      </c>
      <c r="E22" s="17">
        <f>E19</f>
        <v>287053.07</v>
      </c>
      <c r="F22" s="17">
        <f aca="true" t="shared" si="0" ref="F22:M22">F19</f>
        <v>287053.07</v>
      </c>
      <c r="G22" s="17">
        <f t="shared" si="0"/>
        <v>158334.49</v>
      </c>
      <c r="H22" s="23"/>
      <c r="I22" s="17">
        <f>I19+I5</f>
        <v>398075.56</v>
      </c>
      <c r="J22" s="17" t="e">
        <f t="shared" si="0"/>
        <v>#REF!</v>
      </c>
      <c r="K22" s="17">
        <f t="shared" si="0"/>
        <v>0</v>
      </c>
      <c r="L22" s="17">
        <f t="shared" si="0"/>
        <v>0</v>
      </c>
      <c r="M22" s="17">
        <f t="shared" si="0"/>
        <v>0</v>
      </c>
    </row>
    <row r="24" ht="15.75">
      <c r="A24" s="12" t="s">
        <v>338</v>
      </c>
    </row>
    <row r="25" spans="2:9" ht="36.75" customHeight="1">
      <c r="B25" s="5" t="s">
        <v>269</v>
      </c>
      <c r="C25" s="5" t="s">
        <v>271</v>
      </c>
      <c r="D25" s="19" t="s">
        <v>272</v>
      </c>
      <c r="E25" s="28" t="s">
        <v>309</v>
      </c>
      <c r="F25" s="28" t="s">
        <v>310</v>
      </c>
      <c r="G25" s="42" t="s">
        <v>276</v>
      </c>
      <c r="H25" s="28" t="s">
        <v>311</v>
      </c>
      <c r="I25" s="48" t="s">
        <v>260</v>
      </c>
    </row>
    <row r="26" spans="2:9" ht="23.25" customHeight="1">
      <c r="B26" s="4" t="s">
        <v>1075</v>
      </c>
      <c r="C26" s="4" t="s">
        <v>329</v>
      </c>
      <c r="D26" s="10" t="s">
        <v>1090</v>
      </c>
      <c r="E26" s="1">
        <v>0</v>
      </c>
      <c r="F26" s="1">
        <v>0</v>
      </c>
      <c r="G26" s="2">
        <v>0</v>
      </c>
      <c r="H26" s="1">
        <v>7927.01</v>
      </c>
      <c r="I26" s="1">
        <v>0</v>
      </c>
    </row>
    <row r="27" spans="2:9" ht="12" customHeight="1">
      <c r="B27" s="4" t="s">
        <v>1075</v>
      </c>
      <c r="C27" s="4" t="s">
        <v>568</v>
      </c>
      <c r="D27" s="10" t="s">
        <v>1091</v>
      </c>
      <c r="E27" s="1">
        <v>0</v>
      </c>
      <c r="F27" s="1">
        <v>0</v>
      </c>
      <c r="G27" s="2">
        <v>0</v>
      </c>
      <c r="H27" s="1">
        <v>0</v>
      </c>
      <c r="I27" s="1">
        <v>0</v>
      </c>
    </row>
    <row r="28" spans="1:10" s="14" customFormat="1" ht="12.75">
      <c r="A28" s="5"/>
      <c r="B28" s="5"/>
      <c r="C28" s="5"/>
      <c r="E28" s="6">
        <v>0</v>
      </c>
      <c r="F28" s="6">
        <v>0</v>
      </c>
      <c r="G28" s="3">
        <v>0</v>
      </c>
      <c r="H28" s="6">
        <v>7927.01</v>
      </c>
      <c r="I28" s="6">
        <f>+SUM(I26:I27)</f>
        <v>0</v>
      </c>
      <c r="J28" s="6"/>
    </row>
    <row r="31" spans="4:9" ht="12.75">
      <c r="D31" s="16" t="s">
        <v>337</v>
      </c>
      <c r="E31" s="17">
        <f>E28</f>
        <v>0</v>
      </c>
      <c r="F31" s="17">
        <f>F28</f>
        <v>0</v>
      </c>
      <c r="G31" s="17">
        <f>G28</f>
        <v>0</v>
      </c>
      <c r="H31" s="17">
        <f>H28</f>
        <v>7927.01</v>
      </c>
      <c r="I31" s="17">
        <f>I28</f>
        <v>0</v>
      </c>
    </row>
    <row r="33" spans="8:9" ht="15.75">
      <c r="H33" s="88" t="s">
        <v>483</v>
      </c>
      <c r="I33" s="92">
        <f>I31-I22</f>
        <v>-398075.56</v>
      </c>
    </row>
  </sheetData>
  <sheetProtection/>
  <printOptions/>
  <pageMargins left="0.7480314960629921" right="0.7480314960629921" top="0.984251968503937" bottom="0.984251968503937" header="0" footer="0"/>
  <pageSetup fitToHeight="1" fitToWidth="1"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O78"/>
  <sheetViews>
    <sheetView zoomScale="85" zoomScaleNormal="85" zoomScalePageLayoutView="0" workbookViewId="0" topLeftCell="A34">
      <selection activeCell="I49" sqref="I49"/>
    </sheetView>
  </sheetViews>
  <sheetFormatPr defaultColWidth="11.421875" defaultRowHeight="12.75"/>
  <cols>
    <col min="1" max="1" width="4.8515625" style="4" bestFit="1" customWidth="1"/>
    <col min="2" max="3" width="6.00390625" style="4" bestFit="1" customWidth="1"/>
    <col min="4" max="4" width="50.57421875" style="0" customWidth="1"/>
    <col min="5" max="5" width="12.28125" style="1" customWidth="1"/>
    <col min="6" max="6" width="13.28125" style="1" customWidth="1"/>
    <col min="7" max="8" width="15.421875" style="1" customWidth="1"/>
    <col min="9" max="9" width="14.140625" style="1" customWidth="1"/>
    <col min="10" max="10" width="17.8515625" style="1" hidden="1" customWidth="1"/>
    <col min="11" max="11" width="13.140625" style="0" hidden="1" customWidth="1"/>
    <col min="12" max="12" width="12.28125" style="0" hidden="1" customWidth="1"/>
    <col min="13" max="13" width="16.00390625" style="0" hidden="1" customWidth="1"/>
  </cols>
  <sheetData>
    <row r="1" spans="1:13" ht="18">
      <c r="A1" s="111" t="s">
        <v>1163</v>
      </c>
      <c r="B1" s="112"/>
      <c r="C1" s="112"/>
      <c r="D1" s="113"/>
      <c r="G1" s="7"/>
      <c r="H1" s="7"/>
      <c r="I1" s="7"/>
      <c r="J1" s="7"/>
      <c r="K1" s="7"/>
      <c r="L1" s="7"/>
      <c r="M1" s="7"/>
    </row>
    <row r="2" spans="1:13" s="24" customFormat="1" ht="18">
      <c r="A2" s="114"/>
      <c r="B2" s="21"/>
      <c r="C2" s="21"/>
      <c r="D2" s="115"/>
      <c r="E2" s="7"/>
      <c r="F2" s="7"/>
      <c r="G2" s="7"/>
      <c r="H2" s="7"/>
      <c r="I2" s="7"/>
      <c r="J2" s="7"/>
      <c r="K2" s="7"/>
      <c r="L2" s="7"/>
      <c r="M2" s="7"/>
    </row>
    <row r="3" spans="1:13" s="30" customFormat="1" ht="17.25" customHeight="1">
      <c r="A3" s="12" t="s">
        <v>336</v>
      </c>
      <c r="B3" s="11"/>
      <c r="C3" s="11"/>
      <c r="D3" s="32"/>
      <c r="E3" s="33"/>
      <c r="F3" s="33"/>
      <c r="H3" s="12">
        <v>2013</v>
      </c>
      <c r="I3" s="12">
        <v>2014</v>
      </c>
      <c r="J3" s="46"/>
      <c r="K3" s="46"/>
      <c r="L3" s="46"/>
      <c r="M3" s="46"/>
    </row>
    <row r="4" spans="1:14" ht="20.25">
      <c r="A4" s="12" t="s">
        <v>469</v>
      </c>
      <c r="B4" s="27"/>
      <c r="C4" s="27"/>
      <c r="D4" s="27"/>
      <c r="E4" s="27"/>
      <c r="F4" s="27"/>
      <c r="G4"/>
      <c r="H4" s="65">
        <v>112830.23</v>
      </c>
      <c r="I4" s="1">
        <f>223661.8-110000</f>
        <v>113661.79999999999</v>
      </c>
      <c r="J4" s="27"/>
      <c r="K4" s="27"/>
      <c r="L4" s="27"/>
      <c r="M4" s="1"/>
      <c r="N4" s="24"/>
    </row>
    <row r="5" spans="1:14" ht="20.25">
      <c r="A5" s="12"/>
      <c r="B5" s="27"/>
      <c r="C5" s="27"/>
      <c r="D5" s="27"/>
      <c r="E5" s="27"/>
      <c r="F5" s="27"/>
      <c r="G5" t="s">
        <v>470</v>
      </c>
      <c r="H5" s="65">
        <v>149168.1</v>
      </c>
      <c r="I5" s="1">
        <f>300011.8</f>
        <v>300011.8</v>
      </c>
      <c r="J5" s="27"/>
      <c r="K5" s="27"/>
      <c r="L5" s="27"/>
      <c r="M5" s="1"/>
      <c r="N5" s="7"/>
    </row>
    <row r="6" spans="1:13" ht="10.5" customHeight="1">
      <c r="A6" s="12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1"/>
    </row>
    <row r="7" spans="1:13" s="30" customFormat="1" ht="17.25" customHeight="1">
      <c r="A7" s="12" t="s">
        <v>471</v>
      </c>
      <c r="B7" s="11"/>
      <c r="C7" s="11"/>
      <c r="D7" s="32"/>
      <c r="E7" s="33"/>
      <c r="F7" s="33"/>
      <c r="G7" s="33"/>
      <c r="H7" s="33"/>
      <c r="I7" s="33"/>
      <c r="J7" s="46"/>
      <c r="K7" s="46"/>
      <c r="L7" s="46"/>
      <c r="M7" s="46"/>
    </row>
    <row r="8" spans="1:9" s="30" customFormat="1" ht="39.75" customHeight="1">
      <c r="A8" s="5" t="s">
        <v>269</v>
      </c>
      <c r="B8" s="5" t="s">
        <v>270</v>
      </c>
      <c r="C8" s="5" t="s">
        <v>271</v>
      </c>
      <c r="D8" s="9" t="s">
        <v>272</v>
      </c>
      <c r="E8" s="28" t="s">
        <v>273</v>
      </c>
      <c r="F8" s="28" t="s">
        <v>274</v>
      </c>
      <c r="G8" s="49" t="s">
        <v>275</v>
      </c>
      <c r="H8" s="49"/>
      <c r="I8" s="48" t="s">
        <v>260</v>
      </c>
    </row>
    <row r="9" spans="1:10" ht="22.5" customHeight="1">
      <c r="A9" s="4" t="s">
        <v>1093</v>
      </c>
      <c r="B9" s="4" t="s">
        <v>1094</v>
      </c>
      <c r="C9" s="4" t="s">
        <v>398</v>
      </c>
      <c r="D9" s="20" t="s">
        <v>1095</v>
      </c>
      <c r="E9" s="1">
        <v>500</v>
      </c>
      <c r="F9" s="1">
        <v>500</v>
      </c>
      <c r="G9" s="7">
        <v>566.93</v>
      </c>
      <c r="H9" s="7"/>
      <c r="I9" s="71">
        <v>0</v>
      </c>
      <c r="J9"/>
    </row>
    <row r="10" spans="1:10" ht="12.75">
      <c r="A10" s="4" t="s">
        <v>1093</v>
      </c>
      <c r="B10" s="4" t="s">
        <v>1094</v>
      </c>
      <c r="C10" s="4" t="s">
        <v>401</v>
      </c>
      <c r="D10" s="20" t="s">
        <v>1096</v>
      </c>
      <c r="E10" s="1">
        <v>500</v>
      </c>
      <c r="F10" s="1">
        <v>500</v>
      </c>
      <c r="G10" s="7">
        <v>1369.71</v>
      </c>
      <c r="H10" s="7"/>
      <c r="I10" s="71">
        <v>0</v>
      </c>
      <c r="J10"/>
    </row>
    <row r="11" spans="1:10" ht="12.75">
      <c r="A11" s="4" t="s">
        <v>1093</v>
      </c>
      <c r="B11" s="4" t="s">
        <v>1094</v>
      </c>
      <c r="C11" s="4" t="s">
        <v>405</v>
      </c>
      <c r="D11" s="20" t="s">
        <v>1097</v>
      </c>
      <c r="E11" s="1">
        <v>500</v>
      </c>
      <c r="F11" s="1">
        <v>500</v>
      </c>
      <c r="G11" s="7">
        <v>850.59</v>
      </c>
      <c r="H11" s="7"/>
      <c r="I11" s="71">
        <v>0</v>
      </c>
      <c r="J11"/>
    </row>
    <row r="12" spans="1:10" ht="12.75">
      <c r="A12" s="4" t="s">
        <v>1093</v>
      </c>
      <c r="B12" s="4" t="s">
        <v>1094</v>
      </c>
      <c r="C12" s="4" t="s">
        <v>441</v>
      </c>
      <c r="D12" s="20" t="s">
        <v>1098</v>
      </c>
      <c r="E12" s="1">
        <v>1800</v>
      </c>
      <c r="F12" s="1">
        <v>1800</v>
      </c>
      <c r="G12" s="7">
        <v>35.2</v>
      </c>
      <c r="H12" s="7"/>
      <c r="I12" s="71">
        <v>1800</v>
      </c>
      <c r="J12"/>
    </row>
    <row r="13" spans="1:10" ht="12.75">
      <c r="A13" s="4" t="s">
        <v>1093</v>
      </c>
      <c r="B13" s="4" t="s">
        <v>1094</v>
      </c>
      <c r="C13" s="4" t="s">
        <v>389</v>
      </c>
      <c r="D13" s="20" t="s">
        <v>1099</v>
      </c>
      <c r="E13" s="1">
        <v>1</v>
      </c>
      <c r="F13" s="1">
        <v>1</v>
      </c>
      <c r="G13" s="7">
        <v>0</v>
      </c>
      <c r="H13" s="7"/>
      <c r="I13" s="71">
        <v>1</v>
      </c>
      <c r="J13"/>
    </row>
    <row r="14" spans="1:10" ht="12.75">
      <c r="A14" s="4" t="s">
        <v>1093</v>
      </c>
      <c r="B14" s="4" t="s">
        <v>1100</v>
      </c>
      <c r="C14" s="4" t="s">
        <v>742</v>
      </c>
      <c r="D14" s="20" t="s">
        <v>1101</v>
      </c>
      <c r="E14" s="1">
        <v>5000</v>
      </c>
      <c r="F14" s="1">
        <v>5000</v>
      </c>
      <c r="G14" s="7">
        <v>0</v>
      </c>
      <c r="H14" s="7"/>
      <c r="I14" s="71">
        <v>5000</v>
      </c>
      <c r="J14"/>
    </row>
    <row r="15" spans="1:10" ht="12.75">
      <c r="A15" s="4" t="s">
        <v>1093</v>
      </c>
      <c r="B15" s="4" t="s">
        <v>1102</v>
      </c>
      <c r="C15" s="4" t="s">
        <v>448</v>
      </c>
      <c r="D15" s="20" t="s">
        <v>1103</v>
      </c>
      <c r="E15" s="1">
        <v>18000</v>
      </c>
      <c r="F15" s="1">
        <v>18000</v>
      </c>
      <c r="G15" s="7">
        <v>0</v>
      </c>
      <c r="H15" s="7"/>
      <c r="I15" s="71">
        <v>0</v>
      </c>
      <c r="J15"/>
    </row>
    <row r="16" spans="1:10" ht="12.75">
      <c r="A16" s="4" t="s">
        <v>1093</v>
      </c>
      <c r="B16" s="4" t="s">
        <v>1104</v>
      </c>
      <c r="C16" s="4" t="s">
        <v>448</v>
      </c>
      <c r="D16" s="20" t="s">
        <v>1105</v>
      </c>
      <c r="E16" s="1">
        <v>2500</v>
      </c>
      <c r="F16" s="1">
        <v>2500</v>
      </c>
      <c r="G16" s="7">
        <v>0</v>
      </c>
      <c r="H16" s="7"/>
      <c r="I16" s="71">
        <v>24000</v>
      </c>
      <c r="J16"/>
    </row>
    <row r="17" spans="4:10" ht="12.75">
      <c r="D17" s="20" t="s">
        <v>266</v>
      </c>
      <c r="G17" s="7"/>
      <c r="H17" s="7"/>
      <c r="I17" s="71">
        <v>8000</v>
      </c>
      <c r="J17"/>
    </row>
    <row r="18" spans="4:10" ht="12.75">
      <c r="D18" s="20" t="s">
        <v>267</v>
      </c>
      <c r="G18" s="7"/>
      <c r="H18" s="7"/>
      <c r="I18" s="71">
        <v>2250</v>
      </c>
      <c r="J18"/>
    </row>
    <row r="19" spans="4:10" ht="12.75">
      <c r="D19" s="20" t="s">
        <v>268</v>
      </c>
      <c r="G19" s="7"/>
      <c r="H19" s="7"/>
      <c r="I19" s="71">
        <v>1200</v>
      </c>
      <c r="J19"/>
    </row>
    <row r="20" spans="1:10" ht="12.75">
      <c r="A20" s="4" t="s">
        <v>1093</v>
      </c>
      <c r="B20" s="4" t="s">
        <v>1106</v>
      </c>
      <c r="C20" s="4" t="s">
        <v>429</v>
      </c>
      <c r="D20" s="20" t="s">
        <v>1107</v>
      </c>
      <c r="E20" s="1">
        <v>1000</v>
      </c>
      <c r="F20" s="1">
        <v>1000</v>
      </c>
      <c r="G20" s="7">
        <v>187.15</v>
      </c>
      <c r="H20" s="7"/>
      <c r="I20" s="71">
        <v>1000</v>
      </c>
      <c r="J20"/>
    </row>
    <row r="21" spans="1:10" ht="12.75">
      <c r="A21" s="4" t="s">
        <v>1093</v>
      </c>
      <c r="B21" s="4" t="s">
        <v>1106</v>
      </c>
      <c r="C21" s="4" t="s">
        <v>441</v>
      </c>
      <c r="D21" s="20" t="s">
        <v>1108</v>
      </c>
      <c r="E21" s="1">
        <v>1000</v>
      </c>
      <c r="F21" s="1">
        <v>1000</v>
      </c>
      <c r="G21" s="7">
        <v>0</v>
      </c>
      <c r="H21" s="7"/>
      <c r="I21" s="71">
        <v>1000</v>
      </c>
      <c r="J21"/>
    </row>
    <row r="22" spans="1:10" ht="12.75">
      <c r="A22" s="4" t="s">
        <v>1093</v>
      </c>
      <c r="B22" s="4" t="s">
        <v>1106</v>
      </c>
      <c r="C22" s="4" t="s">
        <v>458</v>
      </c>
      <c r="D22" s="20" t="s">
        <v>1109</v>
      </c>
      <c r="E22" s="1">
        <v>500</v>
      </c>
      <c r="F22" s="1">
        <v>500</v>
      </c>
      <c r="G22" s="7">
        <v>0</v>
      </c>
      <c r="H22" s="7"/>
      <c r="I22" s="71">
        <v>500</v>
      </c>
      <c r="J22"/>
    </row>
    <row r="23" spans="1:10" ht="12.75">
      <c r="A23" s="4" t="s">
        <v>1093</v>
      </c>
      <c r="B23" s="4" t="s">
        <v>1106</v>
      </c>
      <c r="C23" s="4" t="s">
        <v>507</v>
      </c>
      <c r="D23" s="20" t="s">
        <v>1110</v>
      </c>
      <c r="E23" s="1">
        <v>2500</v>
      </c>
      <c r="F23" s="1">
        <v>2500</v>
      </c>
      <c r="G23" s="7">
        <v>2736.98</v>
      </c>
      <c r="H23" s="7"/>
      <c r="I23" s="71">
        <v>2500</v>
      </c>
      <c r="J23"/>
    </row>
    <row r="24" spans="1:10" s="24" customFormat="1" ht="12.75">
      <c r="A24" s="21" t="s">
        <v>1093</v>
      </c>
      <c r="B24" s="21" t="s">
        <v>1106</v>
      </c>
      <c r="C24" s="21" t="s">
        <v>349</v>
      </c>
      <c r="D24" s="87" t="s">
        <v>1111</v>
      </c>
      <c r="E24" s="7">
        <v>10869</v>
      </c>
      <c r="F24" s="7">
        <v>10869</v>
      </c>
      <c r="G24" s="7">
        <v>5218.08</v>
      </c>
      <c r="H24" s="7"/>
      <c r="I24" s="72">
        <v>10869</v>
      </c>
      <c r="J24" s="24" t="s">
        <v>406</v>
      </c>
    </row>
    <row r="25" spans="1:10" ht="12.75">
      <c r="A25" s="4" t="s">
        <v>1093</v>
      </c>
      <c r="B25" s="4" t="s">
        <v>1106</v>
      </c>
      <c r="C25" s="4" t="s">
        <v>1112</v>
      </c>
      <c r="D25" s="20" t="s">
        <v>1113</v>
      </c>
      <c r="E25" s="1">
        <v>1500</v>
      </c>
      <c r="F25" s="1">
        <v>1500</v>
      </c>
      <c r="G25" s="7">
        <v>0</v>
      </c>
      <c r="H25" s="7"/>
      <c r="I25" s="71">
        <v>1500</v>
      </c>
      <c r="J25"/>
    </row>
    <row r="26" spans="1:10" s="24" customFormat="1" ht="12.75">
      <c r="A26" s="21" t="s">
        <v>1093</v>
      </c>
      <c r="B26" s="21" t="s">
        <v>1106</v>
      </c>
      <c r="C26" s="21" t="s">
        <v>398</v>
      </c>
      <c r="D26" s="87" t="s">
        <v>1114</v>
      </c>
      <c r="E26" s="7">
        <v>15000</v>
      </c>
      <c r="F26" s="7">
        <v>15000</v>
      </c>
      <c r="G26" s="7">
        <v>9000.29</v>
      </c>
      <c r="H26" s="7"/>
      <c r="I26" s="72">
        <v>15000</v>
      </c>
      <c r="J26" s="24" t="s">
        <v>407</v>
      </c>
    </row>
    <row r="27" spans="1:10" ht="12.75">
      <c r="A27" s="4" t="s">
        <v>1093</v>
      </c>
      <c r="B27" s="4" t="s">
        <v>1115</v>
      </c>
      <c r="C27" s="4" t="s">
        <v>458</v>
      </c>
      <c r="D27" s="20" t="s">
        <v>1116</v>
      </c>
      <c r="E27" s="1">
        <v>12000</v>
      </c>
      <c r="F27" s="1">
        <v>12000</v>
      </c>
      <c r="G27" s="7">
        <v>0</v>
      </c>
      <c r="H27" s="7"/>
      <c r="I27" s="71">
        <v>13000</v>
      </c>
      <c r="J27"/>
    </row>
    <row r="28" spans="1:10" ht="12.75">
      <c r="A28" s="4" t="s">
        <v>1093</v>
      </c>
      <c r="B28" s="4" t="s">
        <v>1115</v>
      </c>
      <c r="C28" s="4" t="s">
        <v>507</v>
      </c>
      <c r="D28" s="20" t="s">
        <v>1117</v>
      </c>
      <c r="E28" s="1">
        <v>8000</v>
      </c>
      <c r="F28" s="1">
        <v>8000</v>
      </c>
      <c r="G28" s="7">
        <v>0</v>
      </c>
      <c r="H28" s="7"/>
      <c r="I28" s="71">
        <v>0</v>
      </c>
      <c r="J28"/>
    </row>
    <row r="29" spans="1:10" ht="12.75">
      <c r="A29" s="4" t="s">
        <v>1093</v>
      </c>
      <c r="B29" s="4" t="s">
        <v>1115</v>
      </c>
      <c r="C29" s="4" t="s">
        <v>389</v>
      </c>
      <c r="D29" s="20" t="s">
        <v>1118</v>
      </c>
      <c r="E29" s="1">
        <v>7400</v>
      </c>
      <c r="F29" s="1">
        <v>7400</v>
      </c>
      <c r="G29" s="7">
        <v>1393.85</v>
      </c>
      <c r="H29" s="7"/>
      <c r="I29" s="71">
        <v>12000</v>
      </c>
      <c r="J29"/>
    </row>
    <row r="30" spans="1:10" ht="12.75">
      <c r="A30" s="4" t="s">
        <v>1093</v>
      </c>
      <c r="B30" s="4" t="s">
        <v>1115</v>
      </c>
      <c r="C30" s="4" t="s">
        <v>373</v>
      </c>
      <c r="D30" s="20" t="s">
        <v>1119</v>
      </c>
      <c r="E30" s="1">
        <v>300</v>
      </c>
      <c r="F30" s="1">
        <v>300</v>
      </c>
      <c r="G30" s="7">
        <v>0</v>
      </c>
      <c r="H30" s="7"/>
      <c r="I30" s="71">
        <v>400</v>
      </c>
      <c r="J30"/>
    </row>
    <row r="31" spans="1:10" ht="12.75">
      <c r="A31" s="4" t="s">
        <v>1093</v>
      </c>
      <c r="B31" s="4" t="s">
        <v>1115</v>
      </c>
      <c r="C31" s="4" t="s">
        <v>631</v>
      </c>
      <c r="D31" s="20" t="s">
        <v>1122</v>
      </c>
      <c r="E31" s="1">
        <v>14000</v>
      </c>
      <c r="F31" s="1">
        <v>14000</v>
      </c>
      <c r="G31" s="7">
        <v>13247.67</v>
      </c>
      <c r="H31" s="7"/>
      <c r="I31" s="71">
        <v>15000</v>
      </c>
      <c r="J31"/>
    </row>
    <row r="32" spans="1:10" ht="12.75">
      <c r="A32" s="4" t="s">
        <v>1093</v>
      </c>
      <c r="B32" s="4" t="s">
        <v>1115</v>
      </c>
      <c r="C32" s="4" t="s">
        <v>394</v>
      </c>
      <c r="D32" s="20" t="s">
        <v>1120</v>
      </c>
      <c r="E32" s="1">
        <v>1000</v>
      </c>
      <c r="F32" s="1">
        <v>1000</v>
      </c>
      <c r="G32" s="7">
        <v>0</v>
      </c>
      <c r="H32" s="7"/>
      <c r="I32" s="71">
        <v>1000</v>
      </c>
      <c r="J32"/>
    </row>
    <row r="33" spans="1:10" ht="12.75">
      <c r="A33" s="4" t="s">
        <v>1093</v>
      </c>
      <c r="B33" s="4" t="s">
        <v>1115</v>
      </c>
      <c r="C33" s="4" t="s">
        <v>646</v>
      </c>
      <c r="D33" s="20" t="s">
        <v>1121</v>
      </c>
      <c r="E33" s="1">
        <v>24000</v>
      </c>
      <c r="F33" s="1">
        <v>24000</v>
      </c>
      <c r="G33" s="7">
        <v>1246.78</v>
      </c>
      <c r="H33" s="7"/>
      <c r="I33" s="72">
        <v>10000</v>
      </c>
      <c r="J33"/>
    </row>
    <row r="34" spans="4:10" ht="12.75">
      <c r="D34" s="20" t="s">
        <v>265</v>
      </c>
      <c r="G34" s="7"/>
      <c r="H34" s="7"/>
      <c r="I34" s="72">
        <v>15000</v>
      </c>
      <c r="J34"/>
    </row>
    <row r="35" spans="4:10" ht="12.75">
      <c r="D35" s="35" t="s">
        <v>318</v>
      </c>
      <c r="G35" s="7"/>
      <c r="H35" s="7"/>
      <c r="I35" s="72">
        <v>9000</v>
      </c>
      <c r="J35"/>
    </row>
    <row r="36" spans="1:10" s="14" customFormat="1" ht="12.75">
      <c r="A36" s="5"/>
      <c r="B36" s="5"/>
      <c r="C36" s="5"/>
      <c r="E36" s="6">
        <v>127870</v>
      </c>
      <c r="F36" s="6">
        <v>127870</v>
      </c>
      <c r="G36" s="23">
        <v>35853.23</v>
      </c>
      <c r="H36" s="23"/>
      <c r="I36" s="73">
        <f>+SUM(I9:I35)</f>
        <v>150020</v>
      </c>
      <c r="J36" s="51" t="e">
        <f>+I36/#REF!-1</f>
        <v>#REF!</v>
      </c>
    </row>
    <row r="37" spans="7:10" ht="12.75">
      <c r="G37" s="7"/>
      <c r="H37" s="7"/>
      <c r="I37" s="57"/>
      <c r="J37"/>
    </row>
    <row r="38" spans="1:10" ht="15.75">
      <c r="A38" s="12" t="s">
        <v>472</v>
      </c>
      <c r="G38" s="7"/>
      <c r="H38" s="7"/>
      <c r="I38"/>
      <c r="J38"/>
    </row>
    <row r="39" spans="1:9" s="30" customFormat="1" ht="45" customHeight="1">
      <c r="A39" s="5" t="s">
        <v>269</v>
      </c>
      <c r="B39" s="5" t="s">
        <v>270</v>
      </c>
      <c r="C39" s="5" t="s">
        <v>271</v>
      </c>
      <c r="D39" s="9" t="s">
        <v>272</v>
      </c>
      <c r="E39" s="28" t="s">
        <v>273</v>
      </c>
      <c r="F39" s="28" t="s">
        <v>274</v>
      </c>
      <c r="G39" s="49" t="s">
        <v>275</v>
      </c>
      <c r="H39" s="49"/>
      <c r="I39" s="48" t="s">
        <v>260</v>
      </c>
    </row>
    <row r="40" spans="1:10" ht="21.75" customHeight="1">
      <c r="A40" s="4" t="s">
        <v>1093</v>
      </c>
      <c r="B40" s="4" t="s">
        <v>1106</v>
      </c>
      <c r="C40" s="4" t="s">
        <v>298</v>
      </c>
      <c r="D40" s="20" t="s">
        <v>1123</v>
      </c>
      <c r="E40" s="1">
        <v>2600</v>
      </c>
      <c r="F40" s="1">
        <v>2600</v>
      </c>
      <c r="G40" s="7">
        <v>2000</v>
      </c>
      <c r="H40" s="7"/>
      <c r="I40" s="1">
        <v>2600</v>
      </c>
      <c r="J40"/>
    </row>
    <row r="41" spans="1:10" ht="12.75">
      <c r="A41" s="4" t="s">
        <v>1093</v>
      </c>
      <c r="B41" s="4" t="s">
        <v>1115</v>
      </c>
      <c r="C41" s="4" t="s">
        <v>293</v>
      </c>
      <c r="D41" s="20" t="s">
        <v>1124</v>
      </c>
      <c r="E41" s="1">
        <v>8000</v>
      </c>
      <c r="F41" s="1">
        <v>8000</v>
      </c>
      <c r="G41" s="7">
        <v>0</v>
      </c>
      <c r="H41" s="7"/>
      <c r="I41" s="1">
        <v>8000</v>
      </c>
      <c r="J41"/>
    </row>
    <row r="42" spans="1:10" s="14" customFormat="1" ht="12.75">
      <c r="A42" s="5"/>
      <c r="B42" s="5"/>
      <c r="C42" s="5"/>
      <c r="E42" s="6">
        <v>10600</v>
      </c>
      <c r="F42" s="6">
        <v>10600</v>
      </c>
      <c r="G42" s="23">
        <v>2000</v>
      </c>
      <c r="H42" s="23"/>
      <c r="I42" s="6">
        <f>+SUM(I40:I41)</f>
        <v>10600</v>
      </c>
      <c r="J42" s="51" t="e">
        <f>+I42/#REF!-1</f>
        <v>#REF!</v>
      </c>
    </row>
    <row r="43" spans="7:10" ht="12.75">
      <c r="G43" s="7"/>
      <c r="H43" s="7"/>
      <c r="I43" s="55"/>
      <c r="J43"/>
    </row>
    <row r="44" spans="1:13" s="14" customFormat="1" ht="12.75">
      <c r="A44" s="5"/>
      <c r="B44" s="5"/>
      <c r="C44" s="5"/>
      <c r="D44" s="16" t="s">
        <v>525</v>
      </c>
      <c r="E44" s="17">
        <f>E42+E36</f>
        <v>138470</v>
      </c>
      <c r="F44" s="17">
        <f>F42+F36</f>
        <v>138470</v>
      </c>
      <c r="G44" s="17">
        <f>G42+G36</f>
        <v>37853.23</v>
      </c>
      <c r="H44" s="23"/>
      <c r="I44" s="17">
        <f>I42+I36+I5</f>
        <v>460631.8</v>
      </c>
      <c r="J44" s="17" t="e">
        <f>#REF!+#REF!+#REF!</f>
        <v>#REF!</v>
      </c>
      <c r="K44" s="17" t="e">
        <f>#REF!+#REF!+#REF!</f>
        <v>#REF!</v>
      </c>
      <c r="L44" s="17" t="e">
        <f>#REF!+#REF!+#REF!</f>
        <v>#REF!</v>
      </c>
      <c r="M44" s="17" t="e">
        <f>#REF!+#REF!+#REF!</f>
        <v>#REF!</v>
      </c>
    </row>
    <row r="46" ht="15.75">
      <c r="A46" s="12" t="s">
        <v>338</v>
      </c>
    </row>
    <row r="47" spans="2:9" ht="38.25">
      <c r="B47" s="5" t="s">
        <v>269</v>
      </c>
      <c r="C47" s="5" t="s">
        <v>271</v>
      </c>
      <c r="D47" s="19" t="s">
        <v>272</v>
      </c>
      <c r="E47" s="28" t="s">
        <v>309</v>
      </c>
      <c r="F47" s="28" t="s">
        <v>310</v>
      </c>
      <c r="G47" s="28" t="s">
        <v>276</v>
      </c>
      <c r="H47" s="28" t="s">
        <v>311</v>
      </c>
      <c r="I47" s="48" t="s">
        <v>260</v>
      </c>
    </row>
    <row r="48" spans="2:14" ht="22.5" customHeight="1">
      <c r="B48" s="4" t="s">
        <v>1093</v>
      </c>
      <c r="C48" s="4" t="s">
        <v>1125</v>
      </c>
      <c r="D48" s="10" t="s">
        <v>1126</v>
      </c>
      <c r="E48" s="1">
        <v>0</v>
      </c>
      <c r="F48" s="1">
        <v>0</v>
      </c>
      <c r="G48" s="1">
        <v>0</v>
      </c>
      <c r="H48" s="1">
        <v>3467.75</v>
      </c>
      <c r="I48" s="1">
        <v>3500</v>
      </c>
      <c r="N48" s="1">
        <f>I48</f>
        <v>3500</v>
      </c>
    </row>
    <row r="49" spans="2:9" ht="15.75" customHeight="1">
      <c r="B49" s="4" t="s">
        <v>1093</v>
      </c>
      <c r="C49" s="4" t="s">
        <v>621</v>
      </c>
      <c r="D49" s="10" t="s">
        <v>1127</v>
      </c>
      <c r="E49" s="1">
        <v>16000</v>
      </c>
      <c r="F49" s="1">
        <v>16000</v>
      </c>
      <c r="G49" s="1">
        <v>117.593040508653</v>
      </c>
      <c r="H49" s="1">
        <v>18814.91</v>
      </c>
      <c r="I49" s="1">
        <v>19000</v>
      </c>
    </row>
    <row r="50" spans="2:9" ht="14.25" customHeight="1">
      <c r="B50" s="4" t="s">
        <v>1093</v>
      </c>
      <c r="C50" s="4" t="s">
        <v>684</v>
      </c>
      <c r="D50" s="10" t="s">
        <v>1128</v>
      </c>
      <c r="E50" s="1">
        <v>55000</v>
      </c>
      <c r="F50" s="1">
        <v>55000</v>
      </c>
      <c r="G50" s="1">
        <v>69.7070291974416</v>
      </c>
      <c r="H50" s="1">
        <v>38338.88</v>
      </c>
      <c r="I50" s="1">
        <v>55000</v>
      </c>
    </row>
    <row r="51" spans="2:9" ht="12.75">
      <c r="B51" s="4" t="s">
        <v>1093</v>
      </c>
      <c r="C51" s="4" t="s">
        <v>1129</v>
      </c>
      <c r="D51" s="10" t="s">
        <v>1135</v>
      </c>
      <c r="E51" s="1">
        <v>1</v>
      </c>
      <c r="F51" s="1">
        <v>1</v>
      </c>
      <c r="G51" s="1">
        <v>277617.880599941</v>
      </c>
      <c r="H51" s="1">
        <v>2831.98</v>
      </c>
      <c r="I51" s="1">
        <v>3000</v>
      </c>
    </row>
    <row r="52" spans="2:9" ht="12.75">
      <c r="B52" s="4" t="s">
        <v>1093</v>
      </c>
      <c r="C52" s="4" t="s">
        <v>1136</v>
      </c>
      <c r="D52" s="10" t="s">
        <v>1137</v>
      </c>
      <c r="E52" s="1">
        <v>1</v>
      </c>
      <c r="F52" s="1">
        <v>1</v>
      </c>
      <c r="G52" s="1">
        <v>5948.4364278012</v>
      </c>
      <c r="H52" s="1">
        <v>60.68</v>
      </c>
      <c r="I52" s="1">
        <v>100</v>
      </c>
    </row>
    <row r="53" spans="2:14" ht="12.75">
      <c r="B53" s="4" t="s">
        <v>1093</v>
      </c>
      <c r="C53" s="4" t="s">
        <v>1138</v>
      </c>
      <c r="D53" s="10" t="s">
        <v>1139</v>
      </c>
      <c r="E53" s="1">
        <v>100</v>
      </c>
      <c r="F53" s="1">
        <v>100</v>
      </c>
      <c r="G53" s="1">
        <v>75.7848422736968</v>
      </c>
      <c r="H53" s="1">
        <v>75.8</v>
      </c>
      <c r="I53" s="1">
        <v>100</v>
      </c>
      <c r="N53" s="1">
        <f>SUM(I49:I53)</f>
        <v>77200</v>
      </c>
    </row>
    <row r="54" spans="2:8" ht="16.5" customHeight="1">
      <c r="B54" s="4" t="s">
        <v>1093</v>
      </c>
      <c r="C54" s="4" t="s">
        <v>676</v>
      </c>
      <c r="D54" s="10" t="s">
        <v>1140</v>
      </c>
      <c r="E54" s="1">
        <v>3000</v>
      </c>
      <c r="F54" s="1">
        <v>3000</v>
      </c>
      <c r="G54" s="1">
        <v>0</v>
      </c>
      <c r="H54" s="1">
        <v>0</v>
      </c>
    </row>
    <row r="55" spans="2:9" ht="15" customHeight="1">
      <c r="B55" s="4" t="s">
        <v>1093</v>
      </c>
      <c r="C55" s="4" t="s">
        <v>1141</v>
      </c>
      <c r="D55" s="10" t="s">
        <v>1142</v>
      </c>
      <c r="E55" s="1">
        <v>1</v>
      </c>
      <c r="F55" s="1">
        <v>1</v>
      </c>
      <c r="G55" s="1">
        <v>-109356.925791589</v>
      </c>
      <c r="H55" s="1">
        <v>-1115.55</v>
      </c>
      <c r="I55" s="1">
        <v>0</v>
      </c>
    </row>
    <row r="56" spans="2:9" ht="17.25" customHeight="1">
      <c r="B56" s="4" t="s">
        <v>1093</v>
      </c>
      <c r="C56" s="4" t="s">
        <v>1143</v>
      </c>
      <c r="D56" s="10" t="s">
        <v>1144</v>
      </c>
      <c r="E56" s="1">
        <v>1875</v>
      </c>
      <c r="F56" s="1">
        <v>1875</v>
      </c>
      <c r="G56" s="1">
        <v>0</v>
      </c>
      <c r="H56" s="1">
        <v>0</v>
      </c>
      <c r="I56" s="1">
        <v>18000</v>
      </c>
    </row>
    <row r="57" spans="2:8" ht="21.75" customHeight="1">
      <c r="B57" s="4" t="s">
        <v>1093</v>
      </c>
      <c r="C57" s="4" t="s">
        <v>1145</v>
      </c>
      <c r="D57" s="10" t="s">
        <v>1146</v>
      </c>
      <c r="E57" s="1">
        <v>0</v>
      </c>
      <c r="F57" s="1">
        <v>21600</v>
      </c>
      <c r="G57" s="1">
        <v>99.9999074074717</v>
      </c>
      <c r="H57" s="1">
        <v>21600</v>
      </c>
    </row>
    <row r="58" spans="2:9" ht="13.5" customHeight="1">
      <c r="B58" s="4" t="s">
        <v>1093</v>
      </c>
      <c r="C58" s="4" t="s">
        <v>329</v>
      </c>
      <c r="D58" s="10" t="s">
        <v>1147</v>
      </c>
      <c r="E58" s="1">
        <v>23000</v>
      </c>
      <c r="F58" s="1">
        <v>23000</v>
      </c>
      <c r="G58" s="1">
        <v>0</v>
      </c>
      <c r="H58" s="1">
        <v>0</v>
      </c>
      <c r="I58" s="1">
        <v>0</v>
      </c>
    </row>
    <row r="59" spans="2:9" ht="12.75">
      <c r="B59" s="4" t="s">
        <v>1093</v>
      </c>
      <c r="C59" s="4" t="s">
        <v>568</v>
      </c>
      <c r="D59" s="10" t="s">
        <v>1148</v>
      </c>
      <c r="E59" s="1">
        <v>1</v>
      </c>
      <c r="F59" s="1">
        <v>1</v>
      </c>
      <c r="G59" s="1">
        <v>0</v>
      </c>
      <c r="H59" s="1">
        <v>0</v>
      </c>
      <c r="I59" s="1">
        <v>1</v>
      </c>
    </row>
    <row r="60" spans="2:9" ht="12.75">
      <c r="B60" s="4" t="s">
        <v>1093</v>
      </c>
      <c r="C60" s="4" t="s">
        <v>570</v>
      </c>
      <c r="D60" s="10" t="s">
        <v>1149</v>
      </c>
      <c r="E60" s="1">
        <v>1080</v>
      </c>
      <c r="F60" s="1">
        <v>1080</v>
      </c>
      <c r="G60" s="1">
        <v>0</v>
      </c>
      <c r="H60" s="1">
        <v>0</v>
      </c>
      <c r="I60" s="1">
        <v>1080</v>
      </c>
    </row>
    <row r="61" spans="2:9" ht="12.75">
      <c r="B61" s="4" t="s">
        <v>1093</v>
      </c>
      <c r="C61" s="4" t="s">
        <v>572</v>
      </c>
      <c r="D61" s="10" t="s">
        <v>1150</v>
      </c>
      <c r="E61" s="1">
        <v>4000</v>
      </c>
      <c r="F61" s="1">
        <v>4000</v>
      </c>
      <c r="G61" s="1">
        <v>74.9996250014062</v>
      </c>
      <c r="H61" s="1">
        <v>3000</v>
      </c>
      <c r="I61" s="1">
        <v>3000</v>
      </c>
    </row>
    <row r="62" spans="2:9" ht="12.75">
      <c r="B62" s="4" t="s">
        <v>1093</v>
      </c>
      <c r="C62" s="4" t="s">
        <v>574</v>
      </c>
      <c r="D62" s="10" t="s">
        <v>1151</v>
      </c>
      <c r="E62" s="1">
        <v>5000</v>
      </c>
      <c r="F62" s="1">
        <v>5000</v>
      </c>
      <c r="G62" s="1">
        <v>0</v>
      </c>
      <c r="H62" s="1">
        <v>0</v>
      </c>
      <c r="I62" s="1">
        <v>5000</v>
      </c>
    </row>
    <row r="63" spans="2:9" ht="12.75">
      <c r="B63" s="4" t="s">
        <v>1093</v>
      </c>
      <c r="C63" s="4" t="s">
        <v>576</v>
      </c>
      <c r="D63" s="10" t="s">
        <v>1152</v>
      </c>
      <c r="E63" s="1">
        <v>5000</v>
      </c>
      <c r="F63" s="1">
        <v>5000</v>
      </c>
      <c r="G63" s="1">
        <v>0</v>
      </c>
      <c r="H63" s="1">
        <v>0</v>
      </c>
      <c r="I63" s="1">
        <v>7000</v>
      </c>
    </row>
    <row r="64" spans="2:15" ht="15.75" customHeight="1">
      <c r="B64" s="4" t="s">
        <v>1093</v>
      </c>
      <c r="C64" s="4" t="s">
        <v>1153</v>
      </c>
      <c r="D64" s="10" t="s">
        <v>1154</v>
      </c>
      <c r="E64" s="1">
        <v>0</v>
      </c>
      <c r="F64" s="1">
        <v>0</v>
      </c>
      <c r="G64" s="1">
        <v>0</v>
      </c>
      <c r="H64" s="1">
        <v>9641.46</v>
      </c>
      <c r="O64" s="1"/>
    </row>
    <row r="65" spans="2:9" ht="13.5" customHeight="1">
      <c r="B65" s="4" t="s">
        <v>1093</v>
      </c>
      <c r="C65" s="4" t="s">
        <v>1155</v>
      </c>
      <c r="D65" s="10" t="s">
        <v>1156</v>
      </c>
      <c r="E65" s="1">
        <v>0</v>
      </c>
      <c r="F65" s="1">
        <v>0</v>
      </c>
      <c r="G65" s="1">
        <v>0</v>
      </c>
      <c r="H65" s="1">
        <v>11137.65</v>
      </c>
      <c r="I65" s="1">
        <v>20000</v>
      </c>
    </row>
    <row r="66" spans="4:9" ht="13.5" customHeight="1">
      <c r="D66" s="20" t="s">
        <v>266</v>
      </c>
      <c r="I66" s="1">
        <v>8000</v>
      </c>
    </row>
    <row r="67" spans="4:9" ht="13.5" customHeight="1">
      <c r="D67" s="20" t="s">
        <v>267</v>
      </c>
      <c r="I67" s="1">
        <v>2250</v>
      </c>
    </row>
    <row r="68" spans="4:9" ht="13.5" customHeight="1">
      <c r="D68" s="20" t="s">
        <v>268</v>
      </c>
      <c r="I68" s="1">
        <v>1200</v>
      </c>
    </row>
    <row r="69" spans="2:8" ht="12.75">
      <c r="B69" s="4" t="s">
        <v>1093</v>
      </c>
      <c r="C69" s="4" t="s">
        <v>908</v>
      </c>
      <c r="D69" s="10" t="s">
        <v>1157</v>
      </c>
      <c r="E69" s="1">
        <v>0</v>
      </c>
      <c r="F69" s="1">
        <v>0</v>
      </c>
      <c r="G69" s="1">
        <v>0</v>
      </c>
      <c r="H69" s="1">
        <v>1361.08</v>
      </c>
    </row>
    <row r="70" spans="2:9" ht="12.75">
      <c r="B70" s="4" t="s">
        <v>1093</v>
      </c>
      <c r="C70" s="4" t="s">
        <v>1158</v>
      </c>
      <c r="D70" s="10" t="s">
        <v>1159</v>
      </c>
      <c r="E70" s="1">
        <v>0</v>
      </c>
      <c r="F70" s="1">
        <v>0</v>
      </c>
      <c r="G70" s="1">
        <v>0</v>
      </c>
      <c r="H70" s="1">
        <v>0</v>
      </c>
      <c r="I70" s="1">
        <v>4200</v>
      </c>
    </row>
    <row r="71" spans="2:8" ht="12.75">
      <c r="B71" s="4" t="s">
        <v>1093</v>
      </c>
      <c r="C71" s="4" t="s">
        <v>1160</v>
      </c>
      <c r="D71" s="10" t="s">
        <v>1161</v>
      </c>
      <c r="E71" s="1">
        <v>0</v>
      </c>
      <c r="F71" s="1">
        <v>0</v>
      </c>
      <c r="G71" s="1">
        <v>0</v>
      </c>
      <c r="H71" s="1">
        <v>0</v>
      </c>
    </row>
    <row r="72" spans="2:14" ht="12.75">
      <c r="B72" s="4" t="s">
        <v>1093</v>
      </c>
      <c r="C72" s="4" t="s">
        <v>909</v>
      </c>
      <c r="D72" s="10" t="s">
        <v>1162</v>
      </c>
      <c r="E72" s="1">
        <v>10800</v>
      </c>
      <c r="F72" s="1">
        <v>10800</v>
      </c>
      <c r="G72" s="1">
        <v>0</v>
      </c>
      <c r="H72" s="1">
        <v>0</v>
      </c>
      <c r="N72" s="1">
        <f>SUM(I54:I70)</f>
        <v>69731</v>
      </c>
    </row>
    <row r="73" spans="1:14" s="14" customFormat="1" ht="12.75">
      <c r="A73" s="5"/>
      <c r="B73" s="5"/>
      <c r="C73" s="5"/>
      <c r="E73" s="6">
        <v>124859</v>
      </c>
      <c r="F73" s="6">
        <v>176459</v>
      </c>
      <c r="G73" s="6">
        <v>61.89</v>
      </c>
      <c r="H73" s="6">
        <v>109214.64</v>
      </c>
      <c r="I73" s="6">
        <f>+SUM(I48:I72)</f>
        <v>150431</v>
      </c>
      <c r="J73" s="6"/>
      <c r="N73" s="6"/>
    </row>
    <row r="76" spans="4:9" ht="12.75">
      <c r="D76" s="16" t="s">
        <v>337</v>
      </c>
      <c r="E76" s="17">
        <f>E73</f>
        <v>124859</v>
      </c>
      <c r="F76" s="17">
        <f>F73</f>
        <v>176459</v>
      </c>
      <c r="G76" s="17">
        <f>G73</f>
        <v>61.89</v>
      </c>
      <c r="H76" s="17">
        <f>H73</f>
        <v>109214.64</v>
      </c>
      <c r="I76" s="17">
        <f>I73</f>
        <v>150431</v>
      </c>
    </row>
    <row r="78" spans="8:9" ht="15.75">
      <c r="H78" s="88" t="s">
        <v>483</v>
      </c>
      <c r="I78" s="92">
        <f>I76-I44</f>
        <v>-310200.8</v>
      </c>
    </row>
  </sheetData>
  <sheetProtection/>
  <printOptions/>
  <pageMargins left="0.5511811023622047" right="0.5511811023622047" top="0.5905511811023623" bottom="0.5905511811023623" header="0" footer="0"/>
  <pageSetup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42"/>
  <sheetViews>
    <sheetView zoomScale="85" zoomScaleNormal="85" zoomScalePageLayoutView="0" workbookViewId="0" topLeftCell="A1">
      <selection activeCell="N29" sqref="N29"/>
    </sheetView>
  </sheetViews>
  <sheetFormatPr defaultColWidth="11.421875" defaultRowHeight="12.75"/>
  <cols>
    <col min="1" max="1" width="4.8515625" style="4" bestFit="1" customWidth="1"/>
    <col min="2" max="3" width="6.00390625" style="4" bestFit="1" customWidth="1"/>
    <col min="4" max="4" width="50.28125" style="0" bestFit="1" customWidth="1"/>
    <col min="5" max="5" width="15.7109375" style="1" customWidth="1"/>
    <col min="6" max="6" width="16.421875" style="1" customWidth="1"/>
    <col min="7" max="7" width="14.7109375" style="1" customWidth="1"/>
    <col min="8" max="8" width="16.8515625" style="1" customWidth="1"/>
    <col min="9" max="9" width="13.28125" style="1" customWidth="1"/>
    <col min="10" max="10" width="16.00390625" style="1" hidden="1" customWidth="1"/>
    <col min="11" max="11" width="13.140625" style="0" hidden="1" customWidth="1"/>
    <col min="12" max="12" width="13.28125" style="0" hidden="1" customWidth="1"/>
    <col min="13" max="13" width="15.8515625" style="0" hidden="1" customWidth="1"/>
  </cols>
  <sheetData>
    <row r="1" spans="1:13" ht="18">
      <c r="A1" s="111" t="s">
        <v>1185</v>
      </c>
      <c r="B1" s="112"/>
      <c r="C1" s="112"/>
      <c r="D1" s="113"/>
      <c r="G1" s="7"/>
      <c r="H1" s="7"/>
      <c r="I1" s="7"/>
      <c r="J1" s="7"/>
      <c r="K1" s="7"/>
      <c r="L1" s="7"/>
      <c r="M1" s="7"/>
    </row>
    <row r="2" spans="1:13" s="24" customFormat="1" ht="18">
      <c r="A2" s="114"/>
      <c r="B2" s="21"/>
      <c r="C2" s="21"/>
      <c r="D2" s="115"/>
      <c r="E2" s="7"/>
      <c r="F2" s="7"/>
      <c r="G2" s="7"/>
      <c r="H2" s="7"/>
      <c r="I2" s="7"/>
      <c r="J2" s="7"/>
      <c r="K2" s="7"/>
      <c r="L2" s="7"/>
      <c r="M2" s="7"/>
    </row>
    <row r="3" spans="1:13" s="30" customFormat="1" ht="17.25" customHeight="1">
      <c r="A3" s="12" t="s">
        <v>336</v>
      </c>
      <c r="B3" s="11"/>
      <c r="C3" s="11"/>
      <c r="D3" s="32"/>
      <c r="E3" s="33"/>
      <c r="F3" s="33"/>
      <c r="H3" s="12">
        <v>2013</v>
      </c>
      <c r="I3" s="12">
        <v>2014</v>
      </c>
      <c r="J3" s="46"/>
      <c r="K3" s="46"/>
      <c r="L3" s="46"/>
      <c r="M3" s="46"/>
    </row>
    <row r="4" spans="1:13" ht="20.25">
      <c r="A4" s="12" t="s">
        <v>469</v>
      </c>
      <c r="B4" s="27"/>
      <c r="C4" s="27"/>
      <c r="D4" s="27"/>
      <c r="E4" s="27"/>
      <c r="F4" s="27"/>
      <c r="G4"/>
      <c r="H4" s="65">
        <v>226821.79</v>
      </c>
      <c r="I4" s="65">
        <v>200712.92</v>
      </c>
      <c r="J4" s="27"/>
      <c r="K4" s="27"/>
      <c r="L4" s="27"/>
      <c r="M4" s="1"/>
    </row>
    <row r="5" spans="1:13" ht="20.25">
      <c r="A5" s="12"/>
      <c r="B5" s="27"/>
      <c r="C5" s="27"/>
      <c r="D5" s="27"/>
      <c r="E5" s="27"/>
      <c r="F5" s="27"/>
      <c r="G5" t="s">
        <v>470</v>
      </c>
      <c r="H5" s="65">
        <v>301680.21</v>
      </c>
      <c r="I5" s="65">
        <v>258617.918725</v>
      </c>
      <c r="J5" s="27"/>
      <c r="K5" s="27"/>
      <c r="L5" s="27"/>
      <c r="M5" s="1"/>
    </row>
    <row r="6" spans="1:13" ht="10.5" customHeight="1">
      <c r="A6" s="12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1"/>
    </row>
    <row r="7" spans="1:13" s="30" customFormat="1" ht="17.25" customHeight="1">
      <c r="A7" s="12" t="s">
        <v>471</v>
      </c>
      <c r="B7" s="11"/>
      <c r="C7" s="11"/>
      <c r="D7" s="32"/>
      <c r="E7" s="33"/>
      <c r="F7" s="33"/>
      <c r="G7" s="33"/>
      <c r="H7" s="33"/>
      <c r="I7" s="33"/>
      <c r="J7" s="46"/>
      <c r="K7" s="46"/>
      <c r="L7" s="46"/>
      <c r="M7" s="46"/>
    </row>
    <row r="8" spans="1:9" s="30" customFormat="1" ht="43.5" customHeight="1">
      <c r="A8" s="5" t="s">
        <v>269</v>
      </c>
      <c r="B8" s="5" t="s">
        <v>270</v>
      </c>
      <c r="C8" s="5" t="s">
        <v>271</v>
      </c>
      <c r="D8" s="9" t="s">
        <v>272</v>
      </c>
      <c r="E8" s="28" t="s">
        <v>273</v>
      </c>
      <c r="F8" s="28" t="s">
        <v>274</v>
      </c>
      <c r="G8" s="49" t="s">
        <v>275</v>
      </c>
      <c r="H8" s="49"/>
      <c r="I8" s="48" t="s">
        <v>260</v>
      </c>
    </row>
    <row r="9" spans="1:10" ht="24" customHeight="1">
      <c r="A9" s="4" t="s">
        <v>1164</v>
      </c>
      <c r="B9" s="4" t="s">
        <v>1165</v>
      </c>
      <c r="C9" s="4" t="s">
        <v>439</v>
      </c>
      <c r="D9" s="20" t="s">
        <v>92</v>
      </c>
      <c r="E9" s="1">
        <v>50000</v>
      </c>
      <c r="F9" s="1">
        <v>48112</v>
      </c>
      <c r="G9" s="7">
        <v>4620</v>
      </c>
      <c r="H9" s="7"/>
      <c r="I9" s="7">
        <v>35000</v>
      </c>
      <c r="J9"/>
    </row>
    <row r="10" spans="1:10" ht="12.75">
      <c r="A10" s="4" t="s">
        <v>1164</v>
      </c>
      <c r="B10" s="4" t="s">
        <v>1165</v>
      </c>
      <c r="C10" s="4" t="s">
        <v>444</v>
      </c>
      <c r="D10" s="20" t="s">
        <v>1166</v>
      </c>
      <c r="E10" s="1">
        <v>1</v>
      </c>
      <c r="F10" s="1">
        <v>139282.06</v>
      </c>
      <c r="G10" s="7">
        <v>19014.42</v>
      </c>
      <c r="H10" s="7"/>
      <c r="I10" s="7">
        <v>151748.2</v>
      </c>
      <c r="J10"/>
    </row>
    <row r="11" spans="1:10" ht="12.75">
      <c r="A11" s="4" t="s">
        <v>1164</v>
      </c>
      <c r="B11" s="4" t="s">
        <v>302</v>
      </c>
      <c r="C11" s="4" t="s">
        <v>341</v>
      </c>
      <c r="D11" s="20" t="s">
        <v>1167</v>
      </c>
      <c r="E11" s="1">
        <v>0</v>
      </c>
      <c r="F11" s="1">
        <v>474.39</v>
      </c>
      <c r="G11" s="7">
        <v>0</v>
      </c>
      <c r="H11" s="7"/>
      <c r="I11" s="7">
        <v>1</v>
      </c>
      <c r="J11"/>
    </row>
    <row r="12" spans="4:10" ht="12.75">
      <c r="D12" s="20" t="s">
        <v>66</v>
      </c>
      <c r="G12" s="7"/>
      <c r="H12" s="7"/>
      <c r="I12" s="7">
        <v>1000</v>
      </c>
      <c r="J12"/>
    </row>
    <row r="13" spans="4:10" ht="12.75">
      <c r="D13" s="20" t="s">
        <v>93</v>
      </c>
      <c r="G13" s="7"/>
      <c r="H13" s="7"/>
      <c r="I13" s="7">
        <v>6000</v>
      </c>
      <c r="J13"/>
    </row>
    <row r="14" spans="4:10" ht="12.75">
      <c r="D14" s="20" t="s">
        <v>94</v>
      </c>
      <c r="G14" s="7"/>
      <c r="H14" s="7"/>
      <c r="I14" s="7">
        <v>3000</v>
      </c>
      <c r="J14"/>
    </row>
    <row r="15" spans="1:10" s="14" customFormat="1" ht="12.75">
      <c r="A15" s="5"/>
      <c r="B15" s="5"/>
      <c r="C15" s="5"/>
      <c r="E15" s="6">
        <v>50001</v>
      </c>
      <c r="F15" s="6">
        <v>187868.45</v>
      </c>
      <c r="G15" s="23">
        <v>23634.42</v>
      </c>
      <c r="H15" s="23"/>
      <c r="I15" s="23">
        <f>+SUM(I9:I14)</f>
        <v>196749.2</v>
      </c>
      <c r="J15" s="51" t="e">
        <f>+I15/#REF!-1</f>
        <v>#REF!</v>
      </c>
    </row>
    <row r="16" spans="7:10" ht="12.75">
      <c r="G16" s="7"/>
      <c r="H16" s="7"/>
      <c r="I16" s="57"/>
      <c r="J16"/>
    </row>
    <row r="17" spans="1:10" ht="15.75">
      <c r="A17" s="12" t="s">
        <v>487</v>
      </c>
      <c r="G17" s="7"/>
      <c r="H17" s="7"/>
      <c r="I17"/>
      <c r="J17"/>
    </row>
    <row r="18" spans="1:9" s="30" customFormat="1" ht="44.25" customHeight="1">
      <c r="A18" s="5" t="s">
        <v>269</v>
      </c>
      <c r="B18" s="5" t="s">
        <v>270</v>
      </c>
      <c r="C18" s="5" t="s">
        <v>271</v>
      </c>
      <c r="D18" s="9" t="s">
        <v>272</v>
      </c>
      <c r="E18" s="28" t="s">
        <v>273</v>
      </c>
      <c r="F18" s="28" t="s">
        <v>274</v>
      </c>
      <c r="G18" s="49" t="s">
        <v>275</v>
      </c>
      <c r="H18" s="49"/>
      <c r="I18" s="48" t="s">
        <v>260</v>
      </c>
    </row>
    <row r="19" spans="1:10" ht="21.75" customHeight="1">
      <c r="A19" s="4" t="s">
        <v>1164</v>
      </c>
      <c r="B19" s="4" t="s">
        <v>1168</v>
      </c>
      <c r="C19" s="4" t="s">
        <v>1169</v>
      </c>
      <c r="D19" s="20" t="s">
        <v>1170</v>
      </c>
      <c r="E19" s="1">
        <v>0</v>
      </c>
      <c r="F19" s="1">
        <v>10681.37</v>
      </c>
      <c r="G19" s="7">
        <v>0</v>
      </c>
      <c r="H19" s="7"/>
      <c r="I19" s="1">
        <v>0</v>
      </c>
      <c r="J19"/>
    </row>
    <row r="20" spans="1:10" ht="12.75">
      <c r="A20" s="4" t="s">
        <v>1164</v>
      </c>
      <c r="B20" s="4" t="s">
        <v>302</v>
      </c>
      <c r="C20" s="4" t="s">
        <v>1171</v>
      </c>
      <c r="D20" s="20" t="s">
        <v>1172</v>
      </c>
      <c r="E20" s="1">
        <v>0</v>
      </c>
      <c r="F20" s="1">
        <v>569.32</v>
      </c>
      <c r="G20" s="7">
        <v>0</v>
      </c>
      <c r="H20" s="7"/>
      <c r="I20" s="1">
        <v>0</v>
      </c>
      <c r="J20"/>
    </row>
    <row r="21" spans="1:10" ht="12.75">
      <c r="A21" s="4" t="s">
        <v>1164</v>
      </c>
      <c r="B21" s="4" t="s">
        <v>619</v>
      </c>
      <c r="C21" s="4" t="s">
        <v>787</v>
      </c>
      <c r="D21" s="20" t="s">
        <v>1173</v>
      </c>
      <c r="E21" s="1">
        <v>0</v>
      </c>
      <c r="F21" s="1">
        <v>4310.58</v>
      </c>
      <c r="G21" s="7">
        <v>0</v>
      </c>
      <c r="H21" s="7"/>
      <c r="I21" s="1">
        <v>0</v>
      </c>
      <c r="J21"/>
    </row>
    <row r="22" spans="1:10" s="14" customFormat="1" ht="12.75">
      <c r="A22" s="5"/>
      <c r="B22" s="5"/>
      <c r="C22" s="5"/>
      <c r="E22" s="6">
        <v>0</v>
      </c>
      <c r="F22" s="6">
        <v>15561.27</v>
      </c>
      <c r="G22" s="23">
        <v>0</v>
      </c>
      <c r="H22" s="23"/>
      <c r="I22" s="6">
        <f>+SUM(I19:I21)</f>
        <v>0</v>
      </c>
      <c r="J22" s="51" t="e">
        <f>+I22/#REF!-1</f>
        <v>#REF!</v>
      </c>
    </row>
    <row r="23" ht="12.75">
      <c r="J23"/>
    </row>
    <row r="24" ht="12.75">
      <c r="J24" s="2"/>
    </row>
    <row r="25" spans="1:13" s="14" customFormat="1" ht="12.75">
      <c r="A25" s="5"/>
      <c r="B25" s="5"/>
      <c r="C25" s="5"/>
      <c r="D25" s="16" t="s">
        <v>525</v>
      </c>
      <c r="E25" s="17">
        <f>E22+E15</f>
        <v>50001</v>
      </c>
      <c r="F25" s="17">
        <f>F22+F15</f>
        <v>203429.72</v>
      </c>
      <c r="G25" s="17">
        <f>G22+G15</f>
        <v>23634.42</v>
      </c>
      <c r="H25" s="23"/>
      <c r="I25" s="17">
        <f>I22+I15+I5</f>
        <v>455367.118725</v>
      </c>
      <c r="J25" s="17" t="e">
        <f>#REF!+#REF!</f>
        <v>#REF!</v>
      </c>
      <c r="K25" s="17" t="e">
        <f>#REF!+#REF!</f>
        <v>#REF!</v>
      </c>
      <c r="L25" s="17" t="e">
        <f>#REF!+#REF!</f>
        <v>#REF!</v>
      </c>
      <c r="M25" s="17" t="e">
        <f>#REF!+#REF!</f>
        <v>#REF!</v>
      </c>
    </row>
    <row r="27" ht="15.75">
      <c r="A27" s="12" t="s">
        <v>338</v>
      </c>
    </row>
    <row r="28" spans="2:9" ht="41.25" customHeight="1">
      <c r="B28" s="5" t="s">
        <v>269</v>
      </c>
      <c r="C28" s="5" t="s">
        <v>271</v>
      </c>
      <c r="D28" s="19" t="s">
        <v>272</v>
      </c>
      <c r="E28" s="28" t="s">
        <v>309</v>
      </c>
      <c r="F28" s="28" t="s">
        <v>310</v>
      </c>
      <c r="G28" s="28" t="s">
        <v>276</v>
      </c>
      <c r="H28" s="28" t="s">
        <v>311</v>
      </c>
      <c r="I28" s="48" t="s">
        <v>260</v>
      </c>
    </row>
    <row r="29" spans="2:14" ht="18" customHeight="1">
      <c r="B29" s="4" t="s">
        <v>1164</v>
      </c>
      <c r="C29" s="4" t="s">
        <v>1174</v>
      </c>
      <c r="D29" s="20" t="s">
        <v>1175</v>
      </c>
      <c r="E29" s="1">
        <v>140000</v>
      </c>
      <c r="F29" s="1">
        <v>140000</v>
      </c>
      <c r="G29" s="1">
        <v>-18.0185259973533</v>
      </c>
      <c r="H29" s="1">
        <v>-25225.94</v>
      </c>
      <c r="I29" s="7">
        <v>120000</v>
      </c>
      <c r="N29" s="1">
        <f>I29</f>
        <v>120000</v>
      </c>
    </row>
    <row r="30" spans="2:9" ht="12.75">
      <c r="B30" s="4" t="s">
        <v>1164</v>
      </c>
      <c r="C30" s="4" t="s">
        <v>1176</v>
      </c>
      <c r="D30" s="20" t="s">
        <v>1177</v>
      </c>
      <c r="E30" s="1">
        <v>12000</v>
      </c>
      <c r="F30" s="1">
        <v>12000</v>
      </c>
      <c r="G30" s="1">
        <v>86.7032721611529</v>
      </c>
      <c r="H30" s="1">
        <v>10404.41</v>
      </c>
      <c r="I30" s="7">
        <v>36000</v>
      </c>
    </row>
    <row r="31" spans="2:9" ht="12.75">
      <c r="B31" s="4" t="s">
        <v>1164</v>
      </c>
      <c r="C31" s="4" t="s">
        <v>963</v>
      </c>
      <c r="D31" s="20" t="s">
        <v>1178</v>
      </c>
      <c r="E31" s="1">
        <v>100</v>
      </c>
      <c r="F31" s="1">
        <v>100</v>
      </c>
      <c r="G31" s="1">
        <v>0</v>
      </c>
      <c r="H31" s="1">
        <v>0</v>
      </c>
      <c r="I31" s="7"/>
    </row>
    <row r="32" spans="2:9" ht="12.75">
      <c r="B32" s="4" t="s">
        <v>1164</v>
      </c>
      <c r="C32" s="4" t="s">
        <v>397</v>
      </c>
      <c r="D32" s="20" t="s">
        <v>1179</v>
      </c>
      <c r="E32" s="1">
        <v>16000</v>
      </c>
      <c r="F32" s="1">
        <v>16000</v>
      </c>
      <c r="G32" s="1">
        <v>66.5341043323436</v>
      </c>
      <c r="H32" s="1">
        <v>10645.47</v>
      </c>
      <c r="I32" s="7">
        <v>14000</v>
      </c>
    </row>
    <row r="33" spans="2:15" ht="12.75">
      <c r="B33" s="4" t="s">
        <v>1164</v>
      </c>
      <c r="C33" s="4" t="s">
        <v>607</v>
      </c>
      <c r="D33" s="20" t="s">
        <v>1180</v>
      </c>
      <c r="E33" s="1">
        <v>130000</v>
      </c>
      <c r="F33" s="1">
        <v>130000</v>
      </c>
      <c r="G33" s="1">
        <v>148.457569468065</v>
      </c>
      <c r="H33" s="1">
        <v>192994.87</v>
      </c>
      <c r="I33" s="7">
        <v>195000</v>
      </c>
      <c r="N33" s="1">
        <f>SUM(I30:I33)</f>
        <v>245000</v>
      </c>
      <c r="O33" s="1"/>
    </row>
    <row r="34" spans="2:14" ht="12.75">
      <c r="B34" s="4" t="s">
        <v>1164</v>
      </c>
      <c r="C34" s="4" t="s">
        <v>1141</v>
      </c>
      <c r="D34" s="20" t="s">
        <v>1181</v>
      </c>
      <c r="E34" s="1">
        <v>0</v>
      </c>
      <c r="F34" s="1">
        <v>115151.51</v>
      </c>
      <c r="G34" s="1">
        <v>0</v>
      </c>
      <c r="H34" s="1">
        <v>0</v>
      </c>
      <c r="I34" s="7">
        <v>115152</v>
      </c>
      <c r="N34" s="1">
        <f>I34</f>
        <v>115152</v>
      </c>
    </row>
    <row r="35" spans="2:9" ht="12.75">
      <c r="B35" s="4" t="s">
        <v>1164</v>
      </c>
      <c r="C35" s="4" t="s">
        <v>578</v>
      </c>
      <c r="D35" s="20" t="s">
        <v>1182</v>
      </c>
      <c r="E35" s="1">
        <v>0</v>
      </c>
      <c r="F35" s="1">
        <v>474.39</v>
      </c>
      <c r="G35" s="1">
        <v>0</v>
      </c>
      <c r="H35" s="1">
        <v>0</v>
      </c>
      <c r="I35" s="7"/>
    </row>
    <row r="36" spans="2:9" ht="12.75">
      <c r="B36" s="4" t="s">
        <v>1164</v>
      </c>
      <c r="C36" s="4" t="s">
        <v>1183</v>
      </c>
      <c r="D36" s="20" t="s">
        <v>1184</v>
      </c>
      <c r="E36" s="1">
        <v>0</v>
      </c>
      <c r="F36" s="1">
        <v>233.42</v>
      </c>
      <c r="G36" s="1">
        <v>0</v>
      </c>
      <c r="H36" s="1">
        <v>0</v>
      </c>
      <c r="I36" s="7"/>
    </row>
    <row r="37" spans="1:14" s="14" customFormat="1" ht="12.75">
      <c r="A37" s="5"/>
      <c r="B37" s="5"/>
      <c r="C37" s="5"/>
      <c r="E37" s="6">
        <v>298100</v>
      </c>
      <c r="F37" s="6">
        <v>413959.32</v>
      </c>
      <c r="G37" s="6">
        <v>45.61</v>
      </c>
      <c r="H37" s="6">
        <v>188818.81</v>
      </c>
      <c r="I37" s="6">
        <f>+SUM(I29:I36)</f>
        <v>480152</v>
      </c>
      <c r="J37" s="6"/>
      <c r="N37" s="6"/>
    </row>
    <row r="38" ht="12.75">
      <c r="I38" s="57"/>
    </row>
    <row r="39" ht="12.75">
      <c r="I39"/>
    </row>
    <row r="40" spans="4:9" ht="12.75">
      <c r="D40" s="16" t="s">
        <v>337</v>
      </c>
      <c r="E40" s="17">
        <f>E37</f>
        <v>298100</v>
      </c>
      <c r="F40" s="17">
        <f>F37</f>
        <v>413959.32</v>
      </c>
      <c r="G40" s="17">
        <f>G37</f>
        <v>45.61</v>
      </c>
      <c r="H40" s="17">
        <f>H37</f>
        <v>188818.81</v>
      </c>
      <c r="I40" s="17">
        <f>I37</f>
        <v>480152</v>
      </c>
    </row>
    <row r="42" spans="8:9" ht="15.75">
      <c r="H42" s="88" t="s">
        <v>483</v>
      </c>
      <c r="I42" s="92">
        <f>I40-I25</f>
        <v>24784.881274999992</v>
      </c>
    </row>
  </sheetData>
  <sheetProtection/>
  <printOptions/>
  <pageMargins left="0.7480314960629921" right="0.7480314960629921" top="0.984251968503937" bottom="0.984251968503937" header="0" footer="0"/>
  <pageSetup fitToHeight="1" fitToWidth="1" horizontalDpi="600" verticalDpi="600" orientation="landscape" paperSize="9" scale="6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zoomScale="85" zoomScaleNormal="85" zoomScalePageLayoutView="0" workbookViewId="0" topLeftCell="A1">
      <selection activeCell="A2" sqref="A2"/>
    </sheetView>
  </sheetViews>
  <sheetFormatPr defaultColWidth="11.421875" defaultRowHeight="12.75"/>
  <cols>
    <col min="1" max="1" width="4.8515625" style="4" bestFit="1" customWidth="1"/>
    <col min="2" max="3" width="6.00390625" style="4" bestFit="1" customWidth="1"/>
    <col min="4" max="4" width="58.8515625" style="0" bestFit="1" customWidth="1"/>
    <col min="5" max="5" width="15.421875" style="1" customWidth="1"/>
    <col min="6" max="6" width="15.28125" style="1" customWidth="1"/>
    <col min="7" max="7" width="14.7109375" style="1" customWidth="1"/>
    <col min="8" max="8" width="16.421875" style="1" customWidth="1"/>
    <col min="9" max="9" width="14.421875" style="1" customWidth="1"/>
    <col min="10" max="10" width="16.8515625" style="1" hidden="1" customWidth="1"/>
    <col min="11" max="11" width="12.421875" style="0" hidden="1" customWidth="1"/>
    <col min="12" max="12" width="12.7109375" style="0" hidden="1" customWidth="1"/>
    <col min="13" max="13" width="16.140625" style="0" hidden="1" customWidth="1"/>
    <col min="14" max="14" width="11.7109375" style="0" bestFit="1" customWidth="1"/>
  </cols>
  <sheetData>
    <row r="1" spans="1:13" ht="18">
      <c r="A1" s="111" t="s">
        <v>91</v>
      </c>
      <c r="B1" s="112"/>
      <c r="C1" s="112"/>
      <c r="D1" s="113"/>
      <c r="G1" s="7"/>
      <c r="H1" s="7"/>
      <c r="I1" s="7"/>
      <c r="J1" s="7"/>
      <c r="K1" s="7"/>
      <c r="L1" s="7"/>
      <c r="M1" s="7"/>
    </row>
    <row r="2" spans="1:13" s="24" customFormat="1" ht="18">
      <c r="A2" s="114"/>
      <c r="B2" s="21"/>
      <c r="C2" s="21"/>
      <c r="D2" s="115"/>
      <c r="E2" s="7"/>
      <c r="F2" s="7"/>
      <c r="G2" s="7"/>
      <c r="H2" s="7"/>
      <c r="I2" s="7"/>
      <c r="J2" s="7"/>
      <c r="K2" s="7"/>
      <c r="L2" s="7"/>
      <c r="M2" s="7"/>
    </row>
    <row r="3" spans="1:13" s="30" customFormat="1" ht="17.25" customHeight="1">
      <c r="A3" s="12" t="s">
        <v>336</v>
      </c>
      <c r="B3" s="11"/>
      <c r="C3" s="11"/>
      <c r="D3" s="32"/>
      <c r="E3" s="33"/>
      <c r="F3" s="33"/>
      <c r="H3" s="12">
        <v>2013</v>
      </c>
      <c r="I3" s="12">
        <v>2014</v>
      </c>
      <c r="J3" s="46"/>
      <c r="K3" s="46"/>
      <c r="L3" s="46"/>
      <c r="M3" s="46"/>
    </row>
    <row r="4" spans="1:13" ht="20.25">
      <c r="A4" s="12" t="s">
        <v>469</v>
      </c>
      <c r="B4" s="27"/>
      <c r="C4" s="27"/>
      <c r="D4" s="27"/>
      <c r="E4" s="27"/>
      <c r="F4" s="27"/>
      <c r="G4"/>
      <c r="H4" s="65">
        <v>55784.51</v>
      </c>
      <c r="I4" s="65">
        <v>56088.02</v>
      </c>
      <c r="J4" s="27"/>
      <c r="K4" s="27"/>
      <c r="L4" s="27"/>
      <c r="M4" s="1"/>
    </row>
    <row r="5" spans="1:13" ht="20.25">
      <c r="A5" s="12"/>
      <c r="B5" s="27"/>
      <c r="C5" s="27"/>
      <c r="D5" s="27"/>
      <c r="E5" s="27"/>
      <c r="F5" s="27"/>
      <c r="G5" t="s">
        <v>470</v>
      </c>
      <c r="H5" s="65">
        <v>73668.76</v>
      </c>
      <c r="I5" s="65">
        <v>72788.02</v>
      </c>
      <c r="J5" s="27"/>
      <c r="K5" s="27"/>
      <c r="L5" s="27"/>
      <c r="M5" s="1"/>
    </row>
    <row r="6" spans="1:13" ht="10.5" customHeight="1">
      <c r="A6" s="12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1"/>
    </row>
    <row r="7" spans="1:13" s="30" customFormat="1" ht="17.25" customHeight="1">
      <c r="A7" s="12" t="s">
        <v>471</v>
      </c>
      <c r="B7" s="11"/>
      <c r="C7" s="11"/>
      <c r="D7" s="32"/>
      <c r="E7" s="33"/>
      <c r="F7" s="33"/>
      <c r="G7" s="33"/>
      <c r="H7" s="33"/>
      <c r="I7" s="33"/>
      <c r="J7" s="46"/>
      <c r="K7" s="46"/>
      <c r="L7" s="46"/>
      <c r="M7" s="46"/>
    </row>
    <row r="8" spans="1:13" s="30" customFormat="1" ht="36.75" customHeight="1">
      <c r="A8" s="5" t="s">
        <v>269</v>
      </c>
      <c r="B8" s="5" t="s">
        <v>270</v>
      </c>
      <c r="C8" s="5" t="s">
        <v>271</v>
      </c>
      <c r="D8" s="9" t="s">
        <v>272</v>
      </c>
      <c r="E8" s="28" t="s">
        <v>273</v>
      </c>
      <c r="F8" s="28" t="s">
        <v>274</v>
      </c>
      <c r="G8" s="49" t="s">
        <v>275</v>
      </c>
      <c r="H8" s="49"/>
      <c r="I8" s="48" t="s">
        <v>260</v>
      </c>
      <c r="J8" s="43" t="s">
        <v>1130</v>
      </c>
      <c r="K8" s="43" t="s">
        <v>1131</v>
      </c>
      <c r="L8" s="43" t="s">
        <v>1133</v>
      </c>
      <c r="M8" s="43" t="s">
        <v>1132</v>
      </c>
    </row>
    <row r="9" spans="1:13" ht="28.5" customHeight="1">
      <c r="A9" s="4" t="s">
        <v>1186</v>
      </c>
      <c r="B9" s="4" t="s">
        <v>1187</v>
      </c>
      <c r="C9" s="4" t="s">
        <v>1188</v>
      </c>
      <c r="D9" s="20" t="s">
        <v>1189</v>
      </c>
      <c r="E9" s="1">
        <v>523000</v>
      </c>
      <c r="F9" s="1">
        <v>523000</v>
      </c>
      <c r="G9" s="7">
        <v>331411.1</v>
      </c>
      <c r="H9" s="7"/>
      <c r="I9" s="7">
        <v>0</v>
      </c>
      <c r="J9" s="44">
        <v>150170.2</v>
      </c>
      <c r="K9" s="44">
        <v>0</v>
      </c>
      <c r="L9" s="44">
        <v>0</v>
      </c>
      <c r="M9" s="44">
        <v>0</v>
      </c>
    </row>
    <row r="10" spans="4:13" ht="13.5" customHeight="1">
      <c r="D10" s="50" t="s">
        <v>319</v>
      </c>
      <c r="G10" s="7"/>
      <c r="H10" s="7"/>
      <c r="I10" s="50">
        <v>70000</v>
      </c>
      <c r="J10" s="44"/>
      <c r="K10" s="44"/>
      <c r="L10" s="44"/>
      <c r="M10" s="44"/>
    </row>
    <row r="11" spans="4:13" ht="15" customHeight="1">
      <c r="D11" s="50" t="s">
        <v>320</v>
      </c>
      <c r="G11" s="7"/>
      <c r="H11" s="7"/>
      <c r="I11" s="50">
        <v>50000</v>
      </c>
      <c r="J11" s="44"/>
      <c r="K11" s="44"/>
      <c r="L11" s="44"/>
      <c r="M11" s="44"/>
    </row>
    <row r="12" spans="4:13" ht="12.75" customHeight="1">
      <c r="D12" s="50" t="s">
        <v>321</v>
      </c>
      <c r="G12" s="7"/>
      <c r="H12" s="7"/>
      <c r="I12" s="50">
        <v>62000</v>
      </c>
      <c r="J12" s="44"/>
      <c r="K12" s="44"/>
      <c r="L12" s="44"/>
      <c r="M12" s="44"/>
    </row>
    <row r="13" spans="4:13" ht="12.75" customHeight="1">
      <c r="D13" s="50" t="s">
        <v>322</v>
      </c>
      <c r="G13" s="7"/>
      <c r="H13" s="7"/>
      <c r="I13" s="50">
        <v>249000</v>
      </c>
      <c r="J13" s="44"/>
      <c r="K13" s="44"/>
      <c r="L13" s="44"/>
      <c r="M13" s="44"/>
    </row>
    <row r="14" spans="4:13" ht="14.25" customHeight="1">
      <c r="D14" s="50" t="s">
        <v>323</v>
      </c>
      <c r="G14" s="7"/>
      <c r="H14" s="7"/>
      <c r="I14" s="50">
        <v>52000</v>
      </c>
      <c r="J14" s="44"/>
      <c r="K14" s="44"/>
      <c r="L14" s="44"/>
      <c r="M14" s="44"/>
    </row>
    <row r="15" spans="1:13" ht="12.75">
      <c r="A15" s="4" t="s">
        <v>1186</v>
      </c>
      <c r="B15" s="4" t="s">
        <v>1187</v>
      </c>
      <c r="C15" s="4" t="s">
        <v>349</v>
      </c>
      <c r="D15" s="20" t="s">
        <v>1190</v>
      </c>
      <c r="E15" s="1">
        <v>509000</v>
      </c>
      <c r="F15" s="1">
        <v>479000</v>
      </c>
      <c r="G15" s="7">
        <v>328590.15</v>
      </c>
      <c r="H15" s="7"/>
      <c r="I15" s="7">
        <v>545000</v>
      </c>
      <c r="J15" s="44">
        <v>0</v>
      </c>
      <c r="K15" s="44">
        <v>0</v>
      </c>
      <c r="L15" s="44">
        <v>0</v>
      </c>
      <c r="M15" s="44">
        <v>164572.3</v>
      </c>
    </row>
    <row r="16" spans="1:13" ht="12.75">
      <c r="A16" s="4" t="s">
        <v>1186</v>
      </c>
      <c r="B16" s="4" t="s">
        <v>1187</v>
      </c>
      <c r="C16" s="4" t="s">
        <v>742</v>
      </c>
      <c r="D16" s="20" t="s">
        <v>1191</v>
      </c>
      <c r="E16" s="1">
        <v>30000</v>
      </c>
      <c r="F16" s="1">
        <v>30000</v>
      </c>
      <c r="G16" s="7">
        <v>18302</v>
      </c>
      <c r="H16" s="7"/>
      <c r="I16" s="7">
        <v>30450</v>
      </c>
      <c r="J16" s="44">
        <v>0</v>
      </c>
      <c r="K16" s="44">
        <v>0</v>
      </c>
      <c r="L16" s="44">
        <v>0</v>
      </c>
      <c r="M16" s="44">
        <v>9151.01</v>
      </c>
    </row>
    <row r="17" spans="1:13" ht="12.75">
      <c r="A17" s="4" t="s">
        <v>1186</v>
      </c>
      <c r="B17" s="4" t="s">
        <v>1192</v>
      </c>
      <c r="C17" s="4" t="s">
        <v>341</v>
      </c>
      <c r="D17" s="20" t="s">
        <v>1193</v>
      </c>
      <c r="E17" s="1">
        <v>208000</v>
      </c>
      <c r="F17" s="1">
        <v>238000</v>
      </c>
      <c r="G17" s="7">
        <v>157825.54</v>
      </c>
      <c r="H17" s="7"/>
      <c r="I17" s="7">
        <v>238000</v>
      </c>
      <c r="J17" s="44">
        <v>0</v>
      </c>
      <c r="K17" s="44">
        <v>0</v>
      </c>
      <c r="L17" s="44">
        <v>0</v>
      </c>
      <c r="M17" s="44">
        <v>72447.41</v>
      </c>
    </row>
    <row r="18" spans="1:13" ht="12.75">
      <c r="A18" s="4" t="s">
        <v>1186</v>
      </c>
      <c r="B18" s="4" t="s">
        <v>1194</v>
      </c>
      <c r="C18" s="4" t="s">
        <v>341</v>
      </c>
      <c r="D18" s="20" t="s">
        <v>1195</v>
      </c>
      <c r="E18" s="1">
        <v>30000</v>
      </c>
      <c r="F18" s="1">
        <v>30000</v>
      </c>
      <c r="G18" s="7">
        <v>0</v>
      </c>
      <c r="H18" s="7"/>
      <c r="I18" s="7">
        <v>50000</v>
      </c>
      <c r="J18" s="44">
        <v>0</v>
      </c>
      <c r="K18" s="44">
        <v>0</v>
      </c>
      <c r="L18" s="44">
        <v>0</v>
      </c>
      <c r="M18" s="44">
        <v>30000</v>
      </c>
    </row>
    <row r="19" spans="1:13" ht="12.75">
      <c r="A19" s="4" t="s">
        <v>1186</v>
      </c>
      <c r="B19" s="4" t="s">
        <v>1194</v>
      </c>
      <c r="C19" s="4" t="s">
        <v>750</v>
      </c>
      <c r="D19" s="20" t="s">
        <v>1196</v>
      </c>
      <c r="E19" s="1">
        <v>8000</v>
      </c>
      <c r="F19" s="1">
        <v>8000</v>
      </c>
      <c r="G19" s="7">
        <v>2838.35</v>
      </c>
      <c r="H19" s="7"/>
      <c r="I19" s="7">
        <v>12000</v>
      </c>
      <c r="J19" s="44">
        <v>663</v>
      </c>
      <c r="K19" s="44">
        <v>0</v>
      </c>
      <c r="L19" s="44">
        <v>0</v>
      </c>
      <c r="M19" s="44">
        <v>0</v>
      </c>
    </row>
    <row r="20" spans="4:13" ht="12.75">
      <c r="D20" s="20" t="s">
        <v>59</v>
      </c>
      <c r="G20" s="7"/>
      <c r="H20" s="7"/>
      <c r="I20" s="7">
        <v>7500</v>
      </c>
      <c r="J20" s="44"/>
      <c r="K20" s="44"/>
      <c r="L20" s="44"/>
      <c r="M20" s="44"/>
    </row>
    <row r="21" spans="1:13" s="14" customFormat="1" ht="12.75">
      <c r="A21" s="5"/>
      <c r="B21" s="5"/>
      <c r="C21" s="5"/>
      <c r="E21" s="6">
        <v>1308000</v>
      </c>
      <c r="F21" s="6">
        <v>1308000</v>
      </c>
      <c r="G21" s="23">
        <v>838967.14</v>
      </c>
      <c r="H21" s="23"/>
      <c r="I21" s="23">
        <f>+SUM(I9:I20)</f>
        <v>1365950</v>
      </c>
      <c r="J21" s="45">
        <v>150833.2</v>
      </c>
      <c r="K21" s="45">
        <v>0</v>
      </c>
      <c r="L21" s="45">
        <v>0</v>
      </c>
      <c r="M21" s="45">
        <v>276170.72</v>
      </c>
    </row>
    <row r="22" spans="7:13" ht="12.75">
      <c r="G22" s="7"/>
      <c r="H22" s="7"/>
      <c r="I22" s="57"/>
      <c r="K22" s="1"/>
      <c r="L22" s="1"/>
      <c r="M22" s="1"/>
    </row>
    <row r="23" spans="1:13" ht="15.75">
      <c r="A23" s="12" t="s">
        <v>472</v>
      </c>
      <c r="G23" s="7"/>
      <c r="H23" s="7"/>
      <c r="I23"/>
      <c r="K23" s="1"/>
      <c r="L23" s="1"/>
      <c r="M23" s="1"/>
    </row>
    <row r="24" spans="1:13" s="30" customFormat="1" ht="36" customHeight="1">
      <c r="A24" s="5" t="s">
        <v>269</v>
      </c>
      <c r="B24" s="5" t="s">
        <v>270</v>
      </c>
      <c r="C24" s="5" t="s">
        <v>271</v>
      </c>
      <c r="D24" s="9" t="s">
        <v>272</v>
      </c>
      <c r="E24" s="28" t="s">
        <v>273</v>
      </c>
      <c r="F24" s="28" t="s">
        <v>274</v>
      </c>
      <c r="G24" s="49" t="s">
        <v>275</v>
      </c>
      <c r="H24" s="49"/>
      <c r="I24" s="48" t="s">
        <v>260</v>
      </c>
      <c r="J24" s="43" t="s">
        <v>1130</v>
      </c>
      <c r="K24" s="43" t="s">
        <v>1131</v>
      </c>
      <c r="L24" s="43" t="s">
        <v>1133</v>
      </c>
      <c r="M24" s="43" t="s">
        <v>1132</v>
      </c>
    </row>
    <row r="25" spans="1:13" ht="23.25" customHeight="1">
      <c r="A25" s="4" t="s">
        <v>1186</v>
      </c>
      <c r="B25" s="4" t="s">
        <v>1194</v>
      </c>
      <c r="C25" s="4" t="s">
        <v>298</v>
      </c>
      <c r="D25" s="20" t="s">
        <v>1197</v>
      </c>
      <c r="E25" s="1">
        <v>200</v>
      </c>
      <c r="F25" s="1">
        <v>200</v>
      </c>
      <c r="G25" s="7">
        <v>185.66</v>
      </c>
      <c r="H25" s="7"/>
      <c r="I25" s="1">
        <v>200</v>
      </c>
      <c r="J25" s="44">
        <v>0</v>
      </c>
      <c r="K25" s="44">
        <v>0</v>
      </c>
      <c r="L25" s="44">
        <v>0</v>
      </c>
      <c r="M25" s="44">
        <v>0</v>
      </c>
    </row>
    <row r="26" spans="1:13" s="14" customFormat="1" ht="12.75">
      <c r="A26" s="5"/>
      <c r="B26" s="5"/>
      <c r="C26" s="5"/>
      <c r="E26" s="6">
        <v>200</v>
      </c>
      <c r="F26" s="6">
        <v>200</v>
      </c>
      <c r="G26" s="23">
        <v>185.66</v>
      </c>
      <c r="H26" s="23"/>
      <c r="I26" s="6">
        <f>+I25</f>
        <v>200</v>
      </c>
      <c r="J26" s="45">
        <v>0</v>
      </c>
      <c r="K26" s="45">
        <v>0</v>
      </c>
      <c r="L26" s="45">
        <v>0</v>
      </c>
      <c r="M26" s="45">
        <v>0</v>
      </c>
    </row>
    <row r="27" ht="12.75">
      <c r="I27" s="57"/>
    </row>
    <row r="29" spans="1:13" s="14" customFormat="1" ht="12.75">
      <c r="A29" s="5"/>
      <c r="B29" s="5"/>
      <c r="C29" s="5"/>
      <c r="D29" s="16" t="s">
        <v>525</v>
      </c>
      <c r="E29" s="17">
        <f>E26+E21</f>
        <v>1308200</v>
      </c>
      <c r="F29" s="17">
        <f>F26+F21</f>
        <v>1308200</v>
      </c>
      <c r="G29" s="17">
        <f>G26+G21</f>
        <v>839152.8</v>
      </c>
      <c r="H29" s="17"/>
      <c r="I29" s="17">
        <f>I26+I21+I5</f>
        <v>1438938.02</v>
      </c>
      <c r="J29" s="17">
        <f>J26+J21</f>
        <v>150833.2</v>
      </c>
      <c r="K29" s="17">
        <f>K26+K21</f>
        <v>0</v>
      </c>
      <c r="L29" s="17">
        <f>L26+L21</f>
        <v>0</v>
      </c>
      <c r="M29" s="17">
        <f>M26+M21</f>
        <v>276170.72</v>
      </c>
    </row>
    <row r="31" ht="15.75">
      <c r="A31" s="12" t="s">
        <v>338</v>
      </c>
    </row>
    <row r="32" spans="2:9" ht="39" customHeight="1">
      <c r="B32" s="5" t="s">
        <v>269</v>
      </c>
      <c r="C32" s="5" t="s">
        <v>271</v>
      </c>
      <c r="D32" s="19" t="s">
        <v>272</v>
      </c>
      <c r="E32" s="28" t="s">
        <v>309</v>
      </c>
      <c r="F32" s="28" t="s">
        <v>310</v>
      </c>
      <c r="G32" s="28" t="s">
        <v>276</v>
      </c>
      <c r="H32" s="28" t="s">
        <v>311</v>
      </c>
      <c r="I32" s="48" t="s">
        <v>260</v>
      </c>
    </row>
    <row r="33" spans="2:9" ht="24" customHeight="1">
      <c r="B33" s="4" t="s">
        <v>1186</v>
      </c>
      <c r="C33" s="4" t="s">
        <v>1198</v>
      </c>
      <c r="D33" s="20" t="s">
        <v>1199</v>
      </c>
      <c r="E33" s="1">
        <v>1300000</v>
      </c>
      <c r="F33" s="1">
        <v>1300000</v>
      </c>
      <c r="G33" s="1">
        <v>97.8974361861933</v>
      </c>
      <c r="H33" s="1">
        <v>1272666.69</v>
      </c>
      <c r="I33" s="1">
        <v>1280000</v>
      </c>
    </row>
    <row r="34" spans="2:9" ht="12.75">
      <c r="B34" s="4" t="s">
        <v>1186</v>
      </c>
      <c r="C34" s="4" t="s">
        <v>1200</v>
      </c>
      <c r="D34" s="20" t="s">
        <v>1201</v>
      </c>
      <c r="E34" s="1">
        <v>20000</v>
      </c>
      <c r="F34" s="1">
        <v>20000</v>
      </c>
      <c r="G34" s="1">
        <v>83.2327167672624</v>
      </c>
      <c r="H34" s="1">
        <v>16646.56</v>
      </c>
      <c r="I34" s="1">
        <v>22000</v>
      </c>
    </row>
    <row r="35" spans="2:9" ht="12.75">
      <c r="B35" s="4" t="s">
        <v>1186</v>
      </c>
      <c r="C35" s="4" t="s">
        <v>327</v>
      </c>
      <c r="D35" s="20" t="s">
        <v>1202</v>
      </c>
      <c r="E35" s="1">
        <v>15000</v>
      </c>
      <c r="F35" s="1">
        <v>15000</v>
      </c>
      <c r="G35" s="1">
        <v>0</v>
      </c>
      <c r="H35" s="1">
        <v>0</v>
      </c>
      <c r="I35" s="1">
        <v>13000</v>
      </c>
    </row>
    <row r="36" spans="2:15" ht="12.75">
      <c r="B36" s="4" t="s">
        <v>1186</v>
      </c>
      <c r="C36" s="4" t="s">
        <v>674</v>
      </c>
      <c r="D36" s="20" t="s">
        <v>0</v>
      </c>
      <c r="E36" s="1">
        <v>43000</v>
      </c>
      <c r="F36" s="1">
        <v>43000</v>
      </c>
      <c r="G36" s="1">
        <v>58.5906704229408</v>
      </c>
      <c r="H36" s="1">
        <v>25194</v>
      </c>
      <c r="I36" s="1">
        <v>35000</v>
      </c>
      <c r="N36" s="1">
        <f>SUM(I33:I36)</f>
        <v>1350000</v>
      </c>
      <c r="O36" s="1"/>
    </row>
    <row r="37" spans="3:14" ht="12.75">
      <c r="C37" s="4">
        <v>4</v>
      </c>
      <c r="D37" s="35" t="s">
        <v>324</v>
      </c>
      <c r="I37" s="1">
        <v>25000</v>
      </c>
      <c r="N37" s="1">
        <f>I37</f>
        <v>25000</v>
      </c>
    </row>
    <row r="38" spans="1:14" s="14" customFormat="1" ht="12.75">
      <c r="A38" s="5"/>
      <c r="B38" s="5"/>
      <c r="C38" s="5"/>
      <c r="E38" s="6">
        <v>1378000</v>
      </c>
      <c r="F38" s="6">
        <v>1378000</v>
      </c>
      <c r="G38" s="6">
        <v>95.39</v>
      </c>
      <c r="H38" s="6">
        <v>1314507.25</v>
      </c>
      <c r="I38" s="6">
        <f>+SUM(I33:I37)</f>
        <v>1375000</v>
      </c>
      <c r="J38" s="6"/>
      <c r="N38" s="6"/>
    </row>
    <row r="41" spans="4:9" ht="12.75">
      <c r="D41" s="16" t="s">
        <v>337</v>
      </c>
      <c r="E41" s="17">
        <f>E38</f>
        <v>1378000</v>
      </c>
      <c r="F41" s="17">
        <f>F38</f>
        <v>1378000</v>
      </c>
      <c r="G41" s="17">
        <f>G38</f>
        <v>95.39</v>
      </c>
      <c r="H41" s="17">
        <f>H38</f>
        <v>1314507.25</v>
      </c>
      <c r="I41" s="17">
        <f>I38</f>
        <v>1375000</v>
      </c>
    </row>
    <row r="43" spans="8:9" ht="15.75">
      <c r="H43" s="88" t="s">
        <v>483</v>
      </c>
      <c r="I43" s="92">
        <f>I41-I29</f>
        <v>-63938.02000000002</v>
      </c>
    </row>
  </sheetData>
  <sheetProtection/>
  <printOptions/>
  <pageMargins left="0.7480314960629921" right="0.7480314960629921" top="0.984251968503937" bottom="0.984251968503937" header="0" footer="0"/>
  <pageSetup fitToHeight="1" fitToWidth="1" horizontalDpi="600" verticalDpi="600" orientation="landscape" paperSize="9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4"/>
  </sheetPr>
  <dimension ref="A1:O91"/>
  <sheetViews>
    <sheetView zoomScale="85" zoomScaleNormal="85" zoomScalePageLayoutView="0" workbookViewId="0" topLeftCell="A46">
      <selection activeCell="P73" sqref="P73"/>
    </sheetView>
  </sheetViews>
  <sheetFormatPr defaultColWidth="11.421875" defaultRowHeight="12.75"/>
  <cols>
    <col min="1" max="1" width="4.8515625" style="4" bestFit="1" customWidth="1"/>
    <col min="2" max="3" width="6.00390625" style="4" bestFit="1" customWidth="1"/>
    <col min="4" max="4" width="53.8515625" style="0" customWidth="1"/>
    <col min="5" max="5" width="15.7109375" style="1" customWidth="1"/>
    <col min="6" max="8" width="16.28125" style="1" customWidth="1"/>
    <col min="9" max="9" width="16.140625" style="1" bestFit="1" customWidth="1"/>
    <col min="10" max="10" width="18.140625" style="1" hidden="1" customWidth="1"/>
    <col min="11" max="11" width="12.7109375" style="0" hidden="1" customWidth="1"/>
    <col min="12" max="12" width="12.57421875" style="0" hidden="1" customWidth="1"/>
    <col min="13" max="13" width="16.57421875" style="0" hidden="1" customWidth="1"/>
  </cols>
  <sheetData>
    <row r="1" spans="1:13" ht="18">
      <c r="A1" s="111" t="s">
        <v>258</v>
      </c>
      <c r="B1" s="112"/>
      <c r="C1" s="112"/>
      <c r="D1" s="113"/>
      <c r="G1" s="7"/>
      <c r="H1" s="7"/>
      <c r="I1" s="7"/>
      <c r="J1" s="7"/>
      <c r="K1" s="7"/>
      <c r="L1" s="7"/>
      <c r="M1" s="7"/>
    </row>
    <row r="2" spans="1:13" s="24" customFormat="1" ht="18">
      <c r="A2" s="114"/>
      <c r="B2" s="21"/>
      <c r="C2" s="21"/>
      <c r="D2" s="115"/>
      <c r="E2" s="7"/>
      <c r="F2" s="7"/>
      <c r="G2" s="7"/>
      <c r="H2" s="7"/>
      <c r="I2" s="7"/>
      <c r="J2" s="7"/>
      <c r="K2" s="7"/>
      <c r="L2" s="7"/>
      <c r="M2" s="7"/>
    </row>
    <row r="3" spans="1:13" s="30" customFormat="1" ht="17.25" customHeight="1">
      <c r="A3" s="12" t="s">
        <v>336</v>
      </c>
      <c r="B3" s="11"/>
      <c r="C3" s="11"/>
      <c r="D3" s="32"/>
      <c r="E3" s="33"/>
      <c r="F3" s="33"/>
      <c r="H3" s="12">
        <v>2013</v>
      </c>
      <c r="I3" s="12">
        <v>2014</v>
      </c>
      <c r="J3" s="46"/>
      <c r="K3" s="46"/>
      <c r="L3" s="46"/>
      <c r="M3" s="46"/>
    </row>
    <row r="4" spans="1:13" ht="20.25">
      <c r="A4" s="12" t="s">
        <v>469</v>
      </c>
      <c r="B4" s="27"/>
      <c r="C4" s="27"/>
      <c r="D4" s="27"/>
      <c r="E4" s="27"/>
      <c r="F4" s="27"/>
      <c r="G4"/>
      <c r="H4" s="65">
        <v>474403.59</v>
      </c>
      <c r="I4" s="65">
        <v>492668.41559999995</v>
      </c>
      <c r="J4" s="27"/>
      <c r="K4" s="27"/>
      <c r="L4" s="27"/>
      <c r="M4" s="1"/>
    </row>
    <row r="5" spans="1:13" ht="20.25">
      <c r="A5" s="12"/>
      <c r="B5" s="27"/>
      <c r="C5" s="27"/>
      <c r="D5" s="27"/>
      <c r="E5" s="27"/>
      <c r="F5" s="27"/>
      <c r="G5" t="s">
        <v>470</v>
      </c>
      <c r="H5" s="94">
        <v>433312.06</v>
      </c>
      <c r="I5" s="65">
        <v>656868.42</v>
      </c>
      <c r="J5" s="27"/>
      <c r="K5" s="27"/>
      <c r="L5" s="27"/>
      <c r="M5" s="1"/>
    </row>
    <row r="6" spans="1:13" ht="10.5" customHeight="1">
      <c r="A6" s="12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1"/>
    </row>
    <row r="7" spans="1:13" s="30" customFormat="1" ht="17.25" customHeight="1">
      <c r="A7" s="12" t="s">
        <v>471</v>
      </c>
      <c r="B7" s="11"/>
      <c r="C7" s="11"/>
      <c r="D7" s="32"/>
      <c r="E7" s="33"/>
      <c r="F7" s="33"/>
      <c r="G7" s="33"/>
      <c r="H7" s="33"/>
      <c r="I7" s="33"/>
      <c r="J7" s="46"/>
      <c r="K7" s="46"/>
      <c r="L7" s="46"/>
      <c r="M7" s="46"/>
    </row>
    <row r="8" spans="1:9" s="30" customFormat="1" ht="45" customHeight="1">
      <c r="A8" s="5" t="s">
        <v>269</v>
      </c>
      <c r="B8" s="5" t="s">
        <v>270</v>
      </c>
      <c r="C8" s="5" t="s">
        <v>271</v>
      </c>
      <c r="D8" s="9" t="s">
        <v>272</v>
      </c>
      <c r="E8" s="28" t="s">
        <v>273</v>
      </c>
      <c r="F8" s="28" t="s">
        <v>274</v>
      </c>
      <c r="G8" s="49" t="s">
        <v>275</v>
      </c>
      <c r="H8" s="49"/>
      <c r="I8" s="48" t="s">
        <v>260</v>
      </c>
    </row>
    <row r="9" spans="1:10" ht="27" customHeight="1">
      <c r="A9" s="4" t="s">
        <v>1</v>
      </c>
      <c r="B9" s="4" t="s">
        <v>302</v>
      </c>
      <c r="C9" s="4" t="s">
        <v>704</v>
      </c>
      <c r="D9" s="20" t="s">
        <v>2</v>
      </c>
      <c r="E9" s="1">
        <v>18000</v>
      </c>
      <c r="F9" s="1">
        <v>16500</v>
      </c>
      <c r="G9" s="7">
        <v>3019.31</v>
      </c>
      <c r="H9" s="7"/>
      <c r="I9" s="7">
        <v>18000</v>
      </c>
      <c r="J9"/>
    </row>
    <row r="10" spans="1:10" ht="12.75">
      <c r="A10" s="4" t="s">
        <v>1</v>
      </c>
      <c r="B10" s="4" t="s">
        <v>302</v>
      </c>
      <c r="C10" s="4" t="s">
        <v>3</v>
      </c>
      <c r="D10" s="20" t="s">
        <v>4</v>
      </c>
      <c r="E10" s="1">
        <v>20000</v>
      </c>
      <c r="F10" s="1">
        <v>20000</v>
      </c>
      <c r="G10" s="7">
        <v>21931.47</v>
      </c>
      <c r="H10" s="7"/>
      <c r="I10" s="7">
        <v>20000</v>
      </c>
      <c r="J10"/>
    </row>
    <row r="11" spans="1:10" ht="12.75">
      <c r="A11" s="4" t="s">
        <v>1</v>
      </c>
      <c r="B11" s="4" t="s">
        <v>302</v>
      </c>
      <c r="C11" s="4" t="s">
        <v>5</v>
      </c>
      <c r="D11" s="20" t="s">
        <v>6</v>
      </c>
      <c r="E11" s="1">
        <v>7000</v>
      </c>
      <c r="F11" s="1">
        <v>7000</v>
      </c>
      <c r="G11" s="7">
        <v>4502.26</v>
      </c>
      <c r="H11" s="7"/>
      <c r="I11" s="7">
        <v>7000</v>
      </c>
      <c r="J11"/>
    </row>
    <row r="12" spans="1:10" ht="12.75">
      <c r="A12" s="4" t="s">
        <v>1</v>
      </c>
      <c r="B12" s="4" t="s">
        <v>302</v>
      </c>
      <c r="C12" s="4" t="s">
        <v>7</v>
      </c>
      <c r="D12" s="20" t="s">
        <v>8</v>
      </c>
      <c r="E12" s="1">
        <v>7000</v>
      </c>
      <c r="F12" s="1">
        <v>7000</v>
      </c>
      <c r="G12" s="7">
        <v>4891.28</v>
      </c>
      <c r="H12" s="7"/>
      <c r="I12" s="7">
        <v>7000</v>
      </c>
      <c r="J12"/>
    </row>
    <row r="13" spans="1:10" ht="12.75">
      <c r="A13" s="4" t="s">
        <v>1</v>
      </c>
      <c r="B13" s="4" t="s">
        <v>9</v>
      </c>
      <c r="C13" s="4" t="s">
        <v>15</v>
      </c>
      <c r="D13" s="20" t="s">
        <v>16</v>
      </c>
      <c r="E13" s="1">
        <v>1500</v>
      </c>
      <c r="F13" s="1">
        <v>1500</v>
      </c>
      <c r="G13" s="7">
        <v>1673.32</v>
      </c>
      <c r="H13" s="7"/>
      <c r="I13" s="7">
        <v>1600</v>
      </c>
      <c r="J13"/>
    </row>
    <row r="14" spans="1:10" ht="12.75">
      <c r="A14" s="4" t="s">
        <v>1</v>
      </c>
      <c r="B14" s="4" t="s">
        <v>9</v>
      </c>
      <c r="C14" s="4" t="s">
        <v>343</v>
      </c>
      <c r="D14" s="20" t="s">
        <v>17</v>
      </c>
      <c r="E14" s="1">
        <v>18000</v>
      </c>
      <c r="F14" s="1">
        <v>19500</v>
      </c>
      <c r="G14" s="7">
        <v>11731.3</v>
      </c>
      <c r="H14" s="7"/>
      <c r="I14" s="7">
        <v>20000</v>
      </c>
      <c r="J14"/>
    </row>
    <row r="15" spans="1:10" ht="12.75">
      <c r="A15" s="4" t="s">
        <v>1</v>
      </c>
      <c r="B15" s="4" t="s">
        <v>9</v>
      </c>
      <c r="C15" s="4" t="s">
        <v>398</v>
      </c>
      <c r="D15" s="20" t="s">
        <v>10</v>
      </c>
      <c r="E15" s="1">
        <v>2700</v>
      </c>
      <c r="F15" s="1">
        <v>2700</v>
      </c>
      <c r="G15" s="7">
        <v>2260.12</v>
      </c>
      <c r="H15" s="7"/>
      <c r="I15" s="7">
        <v>2997</v>
      </c>
      <c r="J15"/>
    </row>
    <row r="16" spans="1:10" ht="12.75">
      <c r="A16" s="4" t="s">
        <v>1</v>
      </c>
      <c r="B16" s="4" t="s">
        <v>9</v>
      </c>
      <c r="C16" s="4" t="s">
        <v>345</v>
      </c>
      <c r="D16" s="20" t="s">
        <v>12</v>
      </c>
      <c r="E16" s="1">
        <v>12403</v>
      </c>
      <c r="F16" s="1">
        <v>12403</v>
      </c>
      <c r="G16" s="7">
        <v>7475.99</v>
      </c>
      <c r="H16" s="7"/>
      <c r="I16" s="7">
        <v>13643</v>
      </c>
      <c r="J16"/>
    </row>
    <row r="17" spans="1:10" ht="12.75">
      <c r="A17" s="4" t="s">
        <v>1</v>
      </c>
      <c r="B17" s="4" t="s">
        <v>9</v>
      </c>
      <c r="C17" s="4" t="s">
        <v>365</v>
      </c>
      <c r="D17" s="20" t="s">
        <v>13</v>
      </c>
      <c r="E17" s="1">
        <v>4000</v>
      </c>
      <c r="F17" s="1">
        <v>4000</v>
      </c>
      <c r="G17" s="7">
        <v>800.08</v>
      </c>
      <c r="H17" s="7"/>
      <c r="I17" s="7">
        <v>5000</v>
      </c>
      <c r="J17"/>
    </row>
    <row r="18" spans="1:10" ht="12.75">
      <c r="A18" s="4" t="s">
        <v>1</v>
      </c>
      <c r="B18" s="4" t="s">
        <v>9</v>
      </c>
      <c r="C18" s="4" t="s">
        <v>448</v>
      </c>
      <c r="D18" s="20" t="s">
        <v>14</v>
      </c>
      <c r="E18" s="1">
        <v>3600</v>
      </c>
      <c r="F18" s="1">
        <v>5488</v>
      </c>
      <c r="G18" s="7">
        <v>2626.71</v>
      </c>
      <c r="H18" s="7"/>
      <c r="I18" s="7">
        <v>3600</v>
      </c>
      <c r="J18"/>
    </row>
    <row r="19" spans="1:10" ht="12.75">
      <c r="A19" s="4" t="s">
        <v>1</v>
      </c>
      <c r="B19" s="4" t="s">
        <v>9</v>
      </c>
      <c r="C19" s="4" t="s">
        <v>349</v>
      </c>
      <c r="D19" s="20" t="s">
        <v>11</v>
      </c>
      <c r="E19" s="1">
        <v>1259.31</v>
      </c>
      <c r="F19" s="1">
        <v>1259.31</v>
      </c>
      <c r="G19" s="7">
        <v>605.88</v>
      </c>
      <c r="H19" s="7"/>
      <c r="I19" s="7">
        <v>1300</v>
      </c>
      <c r="J19"/>
    </row>
    <row r="20" spans="1:10" ht="12.75">
      <c r="A20" s="4" t="s">
        <v>1</v>
      </c>
      <c r="B20" s="4" t="s">
        <v>18</v>
      </c>
      <c r="C20" s="4" t="s">
        <v>363</v>
      </c>
      <c r="D20" s="20" t="s">
        <v>19</v>
      </c>
      <c r="E20" s="1">
        <v>120000</v>
      </c>
      <c r="F20" s="1">
        <v>120000</v>
      </c>
      <c r="G20" s="7">
        <v>76070.32</v>
      </c>
      <c r="H20" s="7"/>
      <c r="I20" s="7">
        <f>85000+35000</f>
        <v>120000</v>
      </c>
      <c r="J20"/>
    </row>
    <row r="21" spans="1:10" ht="12.75">
      <c r="A21" s="4" t="s">
        <v>1</v>
      </c>
      <c r="B21" s="4" t="s">
        <v>18</v>
      </c>
      <c r="C21" s="4" t="s">
        <v>15</v>
      </c>
      <c r="D21" s="20" t="s">
        <v>20</v>
      </c>
      <c r="E21" s="1">
        <v>18000</v>
      </c>
      <c r="F21" s="1">
        <v>18000</v>
      </c>
      <c r="G21" s="7">
        <v>12674.36</v>
      </c>
      <c r="H21" s="7"/>
      <c r="I21" s="7">
        <v>18000</v>
      </c>
      <c r="J21"/>
    </row>
    <row r="22" spans="1:10" ht="12.75">
      <c r="A22" s="4" t="s">
        <v>1</v>
      </c>
      <c r="B22" s="4" t="s">
        <v>18</v>
      </c>
      <c r="C22" s="4" t="s">
        <v>21</v>
      </c>
      <c r="D22" s="20" t="s">
        <v>22</v>
      </c>
      <c r="E22" s="1">
        <v>6000</v>
      </c>
      <c r="F22" s="1">
        <v>6000</v>
      </c>
      <c r="G22" s="7">
        <v>6173.64</v>
      </c>
      <c r="H22" s="7"/>
      <c r="I22" s="7">
        <v>6000</v>
      </c>
      <c r="J22"/>
    </row>
    <row r="23" spans="1:10" ht="12.75">
      <c r="A23" s="4" t="s">
        <v>1</v>
      </c>
      <c r="B23" s="4" t="s">
        <v>18</v>
      </c>
      <c r="C23" s="4" t="s">
        <v>23</v>
      </c>
      <c r="D23" s="20" t="s">
        <v>24</v>
      </c>
      <c r="E23" s="1">
        <v>8000</v>
      </c>
      <c r="F23" s="1">
        <v>8000</v>
      </c>
      <c r="G23" s="7">
        <v>4606.38</v>
      </c>
      <c r="H23" s="7"/>
      <c r="I23" s="7">
        <v>8000</v>
      </c>
      <c r="J23"/>
    </row>
    <row r="24" spans="1:10" ht="12.75">
      <c r="A24" s="4" t="s">
        <v>1</v>
      </c>
      <c r="B24" s="4" t="s">
        <v>25</v>
      </c>
      <c r="C24" s="4" t="s">
        <v>341</v>
      </c>
      <c r="D24" s="20" t="s">
        <v>26</v>
      </c>
      <c r="E24" s="1">
        <v>16000</v>
      </c>
      <c r="F24" s="1">
        <v>16000</v>
      </c>
      <c r="G24" s="7">
        <v>7653.91</v>
      </c>
      <c r="H24" s="7"/>
      <c r="I24" s="7">
        <v>16000</v>
      </c>
      <c r="J24"/>
    </row>
    <row r="25" spans="1:10" ht="12.75">
      <c r="A25" s="4" t="s">
        <v>1</v>
      </c>
      <c r="B25" s="4" t="s">
        <v>25</v>
      </c>
      <c r="C25" s="4" t="s">
        <v>27</v>
      </c>
      <c r="D25" s="20" t="s">
        <v>28</v>
      </c>
      <c r="E25" s="1">
        <v>8000</v>
      </c>
      <c r="F25" s="1">
        <v>8000</v>
      </c>
      <c r="G25" s="7">
        <v>5330.05</v>
      </c>
      <c r="H25" s="7"/>
      <c r="I25" s="7">
        <v>9000</v>
      </c>
      <c r="J25"/>
    </row>
    <row r="26" spans="1:10" ht="12.75">
      <c r="A26" s="4" t="s">
        <v>1</v>
      </c>
      <c r="B26" s="4" t="s">
        <v>29</v>
      </c>
      <c r="C26" s="4" t="s">
        <v>341</v>
      </c>
      <c r="D26" s="20" t="s">
        <v>32</v>
      </c>
      <c r="E26" s="1">
        <v>31500</v>
      </c>
      <c r="F26" s="1">
        <v>31500</v>
      </c>
      <c r="G26" s="7">
        <v>7691.19</v>
      </c>
      <c r="H26" s="7"/>
      <c r="I26" s="7">
        <v>33000</v>
      </c>
      <c r="J26"/>
    </row>
    <row r="27" spans="1:10" ht="12.75">
      <c r="A27" s="4" t="s">
        <v>1</v>
      </c>
      <c r="B27" s="4" t="s">
        <v>29</v>
      </c>
      <c r="C27" s="4" t="s">
        <v>30</v>
      </c>
      <c r="D27" s="20" t="s">
        <v>31</v>
      </c>
      <c r="E27" s="1">
        <v>25000</v>
      </c>
      <c r="F27" s="1">
        <v>25000</v>
      </c>
      <c r="G27" s="7">
        <v>12384.03</v>
      </c>
      <c r="H27" s="7"/>
      <c r="I27" s="7">
        <v>25000</v>
      </c>
      <c r="J27"/>
    </row>
    <row r="28" spans="1:10" ht="12.75">
      <c r="A28" s="4" t="s">
        <v>1</v>
      </c>
      <c r="B28" s="4" t="s">
        <v>1187</v>
      </c>
      <c r="C28" s="4" t="s">
        <v>641</v>
      </c>
      <c r="D28" s="20" t="s">
        <v>33</v>
      </c>
      <c r="E28" s="1">
        <v>32000</v>
      </c>
      <c r="F28" s="1">
        <v>32000</v>
      </c>
      <c r="G28" s="7">
        <v>8803.05</v>
      </c>
      <c r="H28" s="7"/>
      <c r="I28" s="7">
        <v>35000</v>
      </c>
      <c r="J28"/>
    </row>
    <row r="29" spans="1:10" ht="12.75">
      <c r="A29" s="4" t="s">
        <v>1</v>
      </c>
      <c r="B29" s="4" t="s">
        <v>34</v>
      </c>
      <c r="C29" s="4" t="s">
        <v>349</v>
      </c>
      <c r="D29" s="20" t="s">
        <v>35</v>
      </c>
      <c r="E29" s="1">
        <v>457000</v>
      </c>
      <c r="F29" s="1">
        <v>457000</v>
      </c>
      <c r="G29" s="7">
        <v>294041.6</v>
      </c>
      <c r="H29" s="7"/>
      <c r="I29" s="7">
        <v>470000</v>
      </c>
      <c r="J29"/>
    </row>
    <row r="30" spans="1:10" ht="12.75">
      <c r="A30" s="4" t="s">
        <v>1</v>
      </c>
      <c r="B30" s="4" t="s">
        <v>34</v>
      </c>
      <c r="C30" s="4" t="s">
        <v>742</v>
      </c>
      <c r="D30" s="20" t="s">
        <v>36</v>
      </c>
      <c r="E30" s="1">
        <v>16000</v>
      </c>
      <c r="F30" s="1">
        <v>16000</v>
      </c>
      <c r="G30" s="7">
        <v>0</v>
      </c>
      <c r="H30" s="7"/>
      <c r="I30" s="7">
        <v>20000</v>
      </c>
      <c r="J30"/>
    </row>
    <row r="31" spans="1:10" ht="12.75">
      <c r="A31" s="4" t="s">
        <v>1</v>
      </c>
      <c r="B31" s="4" t="s">
        <v>37</v>
      </c>
      <c r="C31" s="4" t="s">
        <v>709</v>
      </c>
      <c r="D31" s="20" t="s">
        <v>39</v>
      </c>
      <c r="E31" s="1">
        <v>2500</v>
      </c>
      <c r="F31" s="1">
        <v>2500</v>
      </c>
      <c r="G31" s="7">
        <v>193.6</v>
      </c>
      <c r="H31" s="7"/>
      <c r="I31" s="7">
        <v>2500</v>
      </c>
      <c r="J31"/>
    </row>
    <row r="32" spans="1:10" ht="12.75">
      <c r="A32" s="4" t="s">
        <v>1</v>
      </c>
      <c r="B32" s="4" t="s">
        <v>37</v>
      </c>
      <c r="C32" s="4" t="s">
        <v>398</v>
      </c>
      <c r="D32" s="20" t="s">
        <v>38</v>
      </c>
      <c r="E32" s="1">
        <v>1500</v>
      </c>
      <c r="F32" s="1">
        <v>1500</v>
      </c>
      <c r="G32" s="7">
        <v>1005.13</v>
      </c>
      <c r="H32" s="7"/>
      <c r="I32" s="7">
        <v>1665</v>
      </c>
      <c r="J32"/>
    </row>
    <row r="33" spans="1:10" ht="12.75">
      <c r="A33" s="4" t="s">
        <v>1</v>
      </c>
      <c r="B33" s="4" t="s">
        <v>40</v>
      </c>
      <c r="C33" s="4" t="s">
        <v>41</v>
      </c>
      <c r="D33" s="20" t="s">
        <v>42</v>
      </c>
      <c r="E33" s="1">
        <v>47000</v>
      </c>
      <c r="F33" s="1">
        <v>47000</v>
      </c>
      <c r="G33" s="7">
        <v>11436.04</v>
      </c>
      <c r="H33" s="7"/>
      <c r="I33" s="7">
        <v>44000</v>
      </c>
      <c r="J33"/>
    </row>
    <row r="34" spans="1:10" ht="12.75">
      <c r="A34" s="4" t="s">
        <v>1</v>
      </c>
      <c r="B34" s="4" t="s">
        <v>40</v>
      </c>
      <c r="C34" s="4" t="s">
        <v>448</v>
      </c>
      <c r="D34" s="20" t="s">
        <v>43</v>
      </c>
      <c r="E34" s="1">
        <v>8000</v>
      </c>
      <c r="F34" s="1">
        <v>8000</v>
      </c>
      <c r="G34" s="7">
        <v>0</v>
      </c>
      <c r="H34" s="7"/>
      <c r="I34" s="7">
        <v>8000</v>
      </c>
      <c r="J34"/>
    </row>
    <row r="35" spans="1:10" ht="12.75">
      <c r="A35" s="4" t="s">
        <v>1</v>
      </c>
      <c r="B35" s="4" t="s">
        <v>63</v>
      </c>
      <c r="C35" s="4" t="s">
        <v>398</v>
      </c>
      <c r="D35" s="20" t="s">
        <v>189</v>
      </c>
      <c r="E35" s="1">
        <v>351500</v>
      </c>
      <c r="F35" s="1">
        <v>351500</v>
      </c>
      <c r="G35" s="7">
        <v>210914.3</v>
      </c>
      <c r="H35" s="7"/>
      <c r="I35" s="7">
        <v>390165</v>
      </c>
      <c r="J35"/>
    </row>
    <row r="36" spans="1:10" ht="12.75">
      <c r="A36" s="4" t="s">
        <v>1</v>
      </c>
      <c r="B36" s="4" t="s">
        <v>63</v>
      </c>
      <c r="C36" s="4" t="s">
        <v>64</v>
      </c>
      <c r="D36" s="20" t="s">
        <v>65</v>
      </c>
      <c r="E36" s="1">
        <v>100</v>
      </c>
      <c r="F36" s="1">
        <v>100</v>
      </c>
      <c r="G36" s="7">
        <v>44.85</v>
      </c>
      <c r="H36" s="7"/>
      <c r="I36" s="7">
        <v>100</v>
      </c>
      <c r="J36"/>
    </row>
    <row r="37" spans="1:10" ht="12.75">
      <c r="A37" s="4" t="s">
        <v>1</v>
      </c>
      <c r="B37" s="4" t="s">
        <v>63</v>
      </c>
      <c r="C37" s="4" t="s">
        <v>367</v>
      </c>
      <c r="D37" s="20" t="s">
        <v>188</v>
      </c>
      <c r="E37" s="1">
        <v>9000</v>
      </c>
      <c r="F37" s="1">
        <v>9000</v>
      </c>
      <c r="G37" s="7">
        <v>3077.54</v>
      </c>
      <c r="H37" s="7"/>
      <c r="I37" s="7">
        <v>9000</v>
      </c>
      <c r="J37"/>
    </row>
    <row r="38" spans="1:10" ht="12.75">
      <c r="A38" s="4" t="s">
        <v>1</v>
      </c>
      <c r="B38" s="4" t="s">
        <v>283</v>
      </c>
      <c r="C38" s="4" t="s">
        <v>398</v>
      </c>
      <c r="D38" s="20" t="s">
        <v>191</v>
      </c>
      <c r="E38" s="1">
        <v>24500</v>
      </c>
      <c r="F38" s="1">
        <v>24500</v>
      </c>
      <c r="G38" s="7">
        <v>18928.59</v>
      </c>
      <c r="H38" s="7"/>
      <c r="I38" s="7">
        <v>24500</v>
      </c>
      <c r="J38"/>
    </row>
    <row r="39" spans="1:10" ht="12.75">
      <c r="A39" s="4" t="s">
        <v>1</v>
      </c>
      <c r="B39" s="4" t="s">
        <v>283</v>
      </c>
      <c r="C39" s="4" t="s">
        <v>401</v>
      </c>
      <c r="D39" s="20" t="s">
        <v>190</v>
      </c>
      <c r="E39" s="1">
        <v>9500</v>
      </c>
      <c r="F39" s="1">
        <v>9500</v>
      </c>
      <c r="G39" s="7">
        <v>4764.55</v>
      </c>
      <c r="H39" s="7"/>
      <c r="I39" s="7">
        <v>9500</v>
      </c>
      <c r="J39"/>
    </row>
    <row r="40" spans="4:10" ht="12.75">
      <c r="D40" s="20" t="s">
        <v>60</v>
      </c>
      <c r="G40" s="7"/>
      <c r="H40" s="7"/>
      <c r="I40" s="7">
        <v>3000</v>
      </c>
      <c r="J40"/>
    </row>
    <row r="41" spans="1:10" s="14" customFormat="1" ht="12.75">
      <c r="A41" s="5"/>
      <c r="B41" s="5"/>
      <c r="C41" s="5"/>
      <c r="E41" s="6">
        <v>1286562.31</v>
      </c>
      <c r="F41" s="6">
        <v>1288450.31</v>
      </c>
      <c r="G41" s="23">
        <v>747310.85</v>
      </c>
      <c r="H41" s="23"/>
      <c r="I41" s="6">
        <f>+SUM(I9:I40)</f>
        <v>1352570</v>
      </c>
      <c r="J41" s="51" t="e">
        <f>+I41/#REF!-1</f>
        <v>#REF!</v>
      </c>
    </row>
    <row r="42" spans="7:10" ht="12.75">
      <c r="G42" s="7"/>
      <c r="H42" s="7"/>
      <c r="I42" s="57"/>
      <c r="J42"/>
    </row>
    <row r="43" spans="1:10" ht="15.75">
      <c r="A43" s="12" t="s">
        <v>487</v>
      </c>
      <c r="G43" s="7"/>
      <c r="H43" s="7"/>
      <c r="I43"/>
      <c r="J43"/>
    </row>
    <row r="44" spans="1:9" s="30" customFormat="1" ht="43.5" customHeight="1">
      <c r="A44" s="5" t="s">
        <v>269</v>
      </c>
      <c r="B44" s="5" t="s">
        <v>270</v>
      </c>
      <c r="C44" s="5" t="s">
        <v>271</v>
      </c>
      <c r="D44" s="9" t="s">
        <v>272</v>
      </c>
      <c r="E44" s="28" t="s">
        <v>273</v>
      </c>
      <c r="F44" s="28" t="s">
        <v>274</v>
      </c>
      <c r="G44" s="49" t="s">
        <v>275</v>
      </c>
      <c r="H44" s="49"/>
      <c r="I44" s="48" t="s">
        <v>260</v>
      </c>
    </row>
    <row r="45" spans="1:10" ht="18" customHeight="1">
      <c r="A45" s="181" t="s">
        <v>1</v>
      </c>
      <c r="B45" s="181" t="s">
        <v>302</v>
      </c>
      <c r="C45" s="181" t="s">
        <v>303</v>
      </c>
      <c r="D45" s="182" t="s">
        <v>192</v>
      </c>
      <c r="E45" s="183">
        <v>291778.14</v>
      </c>
      <c r="F45" s="183">
        <v>291778.14</v>
      </c>
      <c r="G45" s="183">
        <v>0</v>
      </c>
      <c r="H45" s="183"/>
      <c r="I45" s="183"/>
      <c r="J45"/>
    </row>
    <row r="46" spans="1:10" ht="12.75">
      <c r="A46" s="181" t="s">
        <v>1</v>
      </c>
      <c r="B46" s="181" t="s">
        <v>302</v>
      </c>
      <c r="C46" s="181" t="s">
        <v>193</v>
      </c>
      <c r="D46" s="182" t="s">
        <v>194</v>
      </c>
      <c r="E46" s="183">
        <v>133870.08</v>
      </c>
      <c r="F46" s="183">
        <v>133870.08</v>
      </c>
      <c r="G46" s="183">
        <v>0</v>
      </c>
      <c r="H46" s="183"/>
      <c r="I46" s="183"/>
      <c r="J46"/>
    </row>
    <row r="47" spans="1:10" ht="12.75">
      <c r="A47" s="181" t="s">
        <v>1</v>
      </c>
      <c r="B47" s="181" t="s">
        <v>302</v>
      </c>
      <c r="C47" s="181" t="s">
        <v>195</v>
      </c>
      <c r="D47" s="182" t="s">
        <v>196</v>
      </c>
      <c r="E47" s="183">
        <v>42196.71</v>
      </c>
      <c r="F47" s="183">
        <v>51596.71</v>
      </c>
      <c r="G47" s="183">
        <v>34091.14</v>
      </c>
      <c r="H47" s="183"/>
      <c r="I47" s="183"/>
      <c r="J47"/>
    </row>
    <row r="48" spans="1:10" ht="12.75">
      <c r="A48" s="181" t="s">
        <v>1</v>
      </c>
      <c r="B48" s="181" t="s">
        <v>302</v>
      </c>
      <c r="C48" s="181" t="s">
        <v>197</v>
      </c>
      <c r="D48" s="182" t="s">
        <v>198</v>
      </c>
      <c r="E48" s="183">
        <v>25000</v>
      </c>
      <c r="F48" s="183">
        <v>26200</v>
      </c>
      <c r="G48" s="183">
        <v>25623.93</v>
      </c>
      <c r="H48" s="183"/>
      <c r="I48" s="183"/>
      <c r="J48"/>
    </row>
    <row r="49" spans="1:10" ht="12.75">
      <c r="A49" s="181" t="s">
        <v>1</v>
      </c>
      <c r="B49" s="181" t="s">
        <v>302</v>
      </c>
      <c r="C49" s="181" t="s">
        <v>199</v>
      </c>
      <c r="D49" s="182" t="s">
        <v>200</v>
      </c>
      <c r="E49" s="183">
        <v>300000</v>
      </c>
      <c r="F49" s="183">
        <v>300000</v>
      </c>
      <c r="G49" s="183">
        <v>0</v>
      </c>
      <c r="H49" s="183"/>
      <c r="I49" s="183">
        <v>285000</v>
      </c>
      <c r="J49"/>
    </row>
    <row r="50" spans="1:10" ht="12.75">
      <c r="A50" s="181" t="s">
        <v>1</v>
      </c>
      <c r="B50" s="181" t="s">
        <v>302</v>
      </c>
      <c r="C50" s="181" t="s">
        <v>201</v>
      </c>
      <c r="D50" s="182" t="s">
        <v>202</v>
      </c>
      <c r="E50" s="183">
        <v>139150</v>
      </c>
      <c r="F50" s="183">
        <v>139150</v>
      </c>
      <c r="G50" s="183">
        <v>0</v>
      </c>
      <c r="H50" s="183"/>
      <c r="I50" s="183">
        <v>132193</v>
      </c>
      <c r="J50"/>
    </row>
    <row r="51" spans="1:10" ht="12.75">
      <c r="A51" s="181" t="s">
        <v>1</v>
      </c>
      <c r="B51" s="181" t="s">
        <v>302</v>
      </c>
      <c r="C51" s="181" t="s">
        <v>203</v>
      </c>
      <c r="D51" s="182" t="s">
        <v>204</v>
      </c>
      <c r="E51" s="183">
        <v>5000</v>
      </c>
      <c r="F51" s="183">
        <v>5000</v>
      </c>
      <c r="G51" s="183">
        <v>4703.51</v>
      </c>
      <c r="H51" s="183"/>
      <c r="I51" s="183"/>
      <c r="J51"/>
    </row>
    <row r="52" spans="1:10" ht="12.75">
      <c r="A52" s="181" t="s">
        <v>1</v>
      </c>
      <c r="B52" s="181" t="s">
        <v>302</v>
      </c>
      <c r="C52" s="181" t="s">
        <v>205</v>
      </c>
      <c r="D52" s="182" t="s">
        <v>206</v>
      </c>
      <c r="E52" s="183">
        <v>25000</v>
      </c>
      <c r="F52" s="183">
        <v>25000</v>
      </c>
      <c r="G52" s="183">
        <v>24618.36</v>
      </c>
      <c r="H52" s="183"/>
      <c r="I52" s="183"/>
      <c r="J52"/>
    </row>
    <row r="53" spans="1:10" ht="12.75">
      <c r="A53" s="181" t="s">
        <v>1</v>
      </c>
      <c r="B53" s="181" t="s">
        <v>302</v>
      </c>
      <c r="C53" s="181" t="s">
        <v>207</v>
      </c>
      <c r="D53" s="182" t="s">
        <v>208</v>
      </c>
      <c r="E53" s="183">
        <v>2000</v>
      </c>
      <c r="F53" s="183">
        <v>2000</v>
      </c>
      <c r="G53" s="183">
        <v>1223.16</v>
      </c>
      <c r="H53" s="183"/>
      <c r="I53" s="183"/>
      <c r="J53"/>
    </row>
    <row r="54" spans="1:10" ht="12.75">
      <c r="A54" s="181" t="s">
        <v>1</v>
      </c>
      <c r="B54" s="181" t="s">
        <v>302</v>
      </c>
      <c r="C54" s="181" t="s">
        <v>209</v>
      </c>
      <c r="D54" s="182" t="s">
        <v>210</v>
      </c>
      <c r="E54" s="183">
        <v>95000</v>
      </c>
      <c r="F54" s="183">
        <v>95000</v>
      </c>
      <c r="G54" s="183">
        <v>0</v>
      </c>
      <c r="H54" s="183"/>
      <c r="I54" s="183"/>
      <c r="J54"/>
    </row>
    <row r="55" spans="1:10" ht="12.75">
      <c r="A55" s="181" t="s">
        <v>1</v>
      </c>
      <c r="B55" s="181" t="s">
        <v>29</v>
      </c>
      <c r="C55" s="181" t="s">
        <v>211</v>
      </c>
      <c r="D55" s="182" t="s">
        <v>212</v>
      </c>
      <c r="E55" s="183">
        <v>0</v>
      </c>
      <c r="F55" s="183">
        <v>89319.33</v>
      </c>
      <c r="G55" s="183">
        <v>0</v>
      </c>
      <c r="H55" s="183"/>
      <c r="I55" s="183"/>
      <c r="J55"/>
    </row>
    <row r="56" spans="1:10" ht="12.75">
      <c r="A56" s="181" t="s">
        <v>1</v>
      </c>
      <c r="B56" s="181" t="s">
        <v>37</v>
      </c>
      <c r="C56" s="181" t="s">
        <v>199</v>
      </c>
      <c r="D56" s="182" t="s">
        <v>213</v>
      </c>
      <c r="E56" s="183">
        <v>12123.4</v>
      </c>
      <c r="F56" s="183">
        <v>12123.4</v>
      </c>
      <c r="G56" s="183">
        <v>0</v>
      </c>
      <c r="H56" s="183"/>
      <c r="I56" s="183"/>
      <c r="J56"/>
    </row>
    <row r="57" spans="1:10" ht="12.75">
      <c r="A57" s="181" t="s">
        <v>1</v>
      </c>
      <c r="B57" s="181" t="s">
        <v>40</v>
      </c>
      <c r="C57" s="181" t="s">
        <v>894</v>
      </c>
      <c r="D57" s="182" t="s">
        <v>214</v>
      </c>
      <c r="E57" s="183">
        <v>262500</v>
      </c>
      <c r="F57" s="183">
        <v>262500</v>
      </c>
      <c r="G57" s="183">
        <v>0</v>
      </c>
      <c r="H57" s="183"/>
      <c r="I57" s="183">
        <v>250000</v>
      </c>
      <c r="J57"/>
    </row>
    <row r="58" spans="1:10" ht="12.75">
      <c r="A58" s="181" t="s">
        <v>1</v>
      </c>
      <c r="B58" s="181" t="s">
        <v>290</v>
      </c>
      <c r="C58" s="181" t="s">
        <v>215</v>
      </c>
      <c r="D58" s="182" t="s">
        <v>216</v>
      </c>
      <c r="E58" s="183">
        <v>8000</v>
      </c>
      <c r="F58" s="183">
        <v>8000</v>
      </c>
      <c r="G58" s="183">
        <v>0</v>
      </c>
      <c r="H58" s="183"/>
      <c r="I58" s="183"/>
      <c r="J58"/>
    </row>
    <row r="59" spans="1:10" ht="12.75">
      <c r="A59" s="181" t="s">
        <v>1</v>
      </c>
      <c r="B59" s="181" t="s">
        <v>806</v>
      </c>
      <c r="C59" s="181" t="s">
        <v>215</v>
      </c>
      <c r="D59" s="182" t="s">
        <v>217</v>
      </c>
      <c r="E59" s="183">
        <v>100000</v>
      </c>
      <c r="F59" s="183">
        <v>100000</v>
      </c>
      <c r="G59" s="183">
        <v>0</v>
      </c>
      <c r="H59" s="183"/>
      <c r="I59" s="183"/>
      <c r="J59"/>
    </row>
    <row r="60" spans="1:10" ht="12.75">
      <c r="A60" s="181" t="s">
        <v>1</v>
      </c>
      <c r="B60" s="181" t="s">
        <v>218</v>
      </c>
      <c r="C60" s="181" t="s">
        <v>199</v>
      </c>
      <c r="D60" s="182" t="s">
        <v>219</v>
      </c>
      <c r="E60" s="183">
        <v>48495.11</v>
      </c>
      <c r="F60" s="183">
        <v>48495.11</v>
      </c>
      <c r="G60" s="183">
        <v>0</v>
      </c>
      <c r="H60" s="183"/>
      <c r="I60" s="183"/>
      <c r="J60"/>
    </row>
    <row r="61" spans="1:10" s="14" customFormat="1" ht="12.75">
      <c r="A61" s="5"/>
      <c r="B61" s="5"/>
      <c r="C61" s="5"/>
      <c r="E61" s="6">
        <v>1490113.44</v>
      </c>
      <c r="F61" s="6">
        <v>1590032.77</v>
      </c>
      <c r="G61" s="23">
        <v>90260.1</v>
      </c>
      <c r="H61" s="23"/>
      <c r="I61" s="6">
        <f>+SUM(I45:I60)</f>
        <v>667193</v>
      </c>
      <c r="J61" s="51" t="e">
        <f>+I61/#REF!-1</f>
        <v>#REF!</v>
      </c>
    </row>
    <row r="62" spans="9:10" ht="12.75">
      <c r="I62" s="55"/>
      <c r="J62"/>
    </row>
    <row r="64" spans="1:13" s="14" customFormat="1" ht="12.75">
      <c r="A64" s="5"/>
      <c r="B64" s="5"/>
      <c r="C64" s="5"/>
      <c r="D64" s="16" t="s">
        <v>525</v>
      </c>
      <c r="E64" s="17">
        <f>E61+E41</f>
        <v>2776675.75</v>
      </c>
      <c r="F64" s="17">
        <f>F61+F41</f>
        <v>2878483.08</v>
      </c>
      <c r="G64" s="17">
        <f>G61+G41</f>
        <v>837570.95</v>
      </c>
      <c r="H64" s="17"/>
      <c r="I64" s="17">
        <f>I61+I41+I5</f>
        <v>2676631.42</v>
      </c>
      <c r="J64" s="17" t="e">
        <f>#REF!+#REF!</f>
        <v>#REF!</v>
      </c>
      <c r="K64" s="17" t="e">
        <f>#REF!+#REF!</f>
        <v>#REF!</v>
      </c>
      <c r="L64" s="17" t="e">
        <f>#REF!+#REF!</f>
        <v>#REF!</v>
      </c>
      <c r="M64" s="17" t="e">
        <f>#REF!+#REF!</f>
        <v>#REF!</v>
      </c>
    </row>
    <row r="66" spans="1:8" ht="15.75">
      <c r="A66" s="12" t="s">
        <v>338</v>
      </c>
      <c r="G66" s="15"/>
      <c r="H66" s="15"/>
    </row>
    <row r="67" spans="2:9" ht="38.25">
      <c r="B67" s="5" t="s">
        <v>269</v>
      </c>
      <c r="C67" s="5" t="s">
        <v>271</v>
      </c>
      <c r="D67" s="19" t="s">
        <v>272</v>
      </c>
      <c r="E67" s="28" t="s">
        <v>309</v>
      </c>
      <c r="F67" s="28" t="s">
        <v>310</v>
      </c>
      <c r="G67" s="28" t="s">
        <v>276</v>
      </c>
      <c r="H67" s="28" t="s">
        <v>311</v>
      </c>
      <c r="I67" s="48" t="s">
        <v>260</v>
      </c>
    </row>
    <row r="68" spans="2:9" ht="27.75" customHeight="1">
      <c r="B68" s="4" t="s">
        <v>1</v>
      </c>
      <c r="C68" s="4" t="s">
        <v>220</v>
      </c>
      <c r="D68" s="10" t="s">
        <v>221</v>
      </c>
      <c r="E68" s="1">
        <v>98000</v>
      </c>
      <c r="F68" s="1">
        <v>98000</v>
      </c>
      <c r="G68" s="1">
        <v>113.943119603444</v>
      </c>
      <c r="H68" s="1">
        <v>111664.28</v>
      </c>
      <c r="I68" s="1">
        <v>112000</v>
      </c>
    </row>
    <row r="69" spans="2:9" ht="12.75">
      <c r="B69" s="4" t="s">
        <v>1</v>
      </c>
      <c r="C69" s="4" t="s">
        <v>222</v>
      </c>
      <c r="D69" s="10" t="s">
        <v>223</v>
      </c>
      <c r="E69" s="1">
        <v>124000</v>
      </c>
      <c r="F69" s="1">
        <v>124000</v>
      </c>
      <c r="G69" s="1">
        <v>98.9871856472275</v>
      </c>
      <c r="H69" s="1">
        <v>122744.13</v>
      </c>
      <c r="I69" s="1">
        <v>124000</v>
      </c>
    </row>
    <row r="70" spans="2:9" ht="12.75">
      <c r="B70" s="4" t="s">
        <v>1</v>
      </c>
      <c r="C70" s="4" t="s">
        <v>684</v>
      </c>
      <c r="D70" s="10" t="s">
        <v>224</v>
      </c>
      <c r="E70" s="1">
        <v>18000</v>
      </c>
      <c r="F70" s="1">
        <v>18000</v>
      </c>
      <c r="G70" s="1">
        <v>109.286656348126</v>
      </c>
      <c r="H70" s="1">
        <v>19671.62</v>
      </c>
      <c r="I70" s="1">
        <v>22000</v>
      </c>
    </row>
    <row r="71" spans="2:9" ht="12.75">
      <c r="B71" s="4" t="s">
        <v>1</v>
      </c>
      <c r="C71" s="4" t="s">
        <v>554</v>
      </c>
      <c r="D71" s="10" t="s">
        <v>225</v>
      </c>
      <c r="E71" s="1">
        <v>300</v>
      </c>
      <c r="F71" s="1">
        <v>300</v>
      </c>
      <c r="G71" s="1">
        <v>15.7589493858643</v>
      </c>
      <c r="H71" s="1">
        <v>47.28</v>
      </c>
      <c r="I71" s="1">
        <v>200</v>
      </c>
    </row>
    <row r="72" spans="1:10" s="24" customFormat="1" ht="12.75">
      <c r="A72" s="21"/>
      <c r="B72" s="21" t="s">
        <v>1</v>
      </c>
      <c r="C72" s="135" t="s">
        <v>226</v>
      </c>
      <c r="D72" s="124" t="s">
        <v>227</v>
      </c>
      <c r="E72" s="7">
        <v>0</v>
      </c>
      <c r="F72" s="7">
        <v>21243.52</v>
      </c>
      <c r="G72" s="7">
        <v>0</v>
      </c>
      <c r="H72" s="7">
        <v>0</v>
      </c>
      <c r="I72" s="7"/>
      <c r="J72" s="7"/>
    </row>
    <row r="73" spans="2:15" ht="12.75">
      <c r="B73" s="4" t="s">
        <v>1</v>
      </c>
      <c r="C73" s="135" t="s">
        <v>228</v>
      </c>
      <c r="D73" s="10" t="s">
        <v>229</v>
      </c>
      <c r="E73" s="1">
        <v>18988.52</v>
      </c>
      <c r="F73" s="1">
        <v>18988.52</v>
      </c>
      <c r="G73" s="1">
        <v>0</v>
      </c>
      <c r="H73" s="1">
        <v>0</v>
      </c>
      <c r="N73" s="1">
        <f>SUM(I68:I73)</f>
        <v>258200</v>
      </c>
      <c r="O73" s="1"/>
    </row>
    <row r="74" spans="2:9" ht="14.25" customHeight="1">
      <c r="B74" s="4" t="s">
        <v>1</v>
      </c>
      <c r="C74" s="4" t="s">
        <v>230</v>
      </c>
      <c r="D74" s="10" t="s">
        <v>242</v>
      </c>
      <c r="E74" s="1">
        <v>10000</v>
      </c>
      <c r="F74" s="1">
        <v>10000</v>
      </c>
      <c r="G74" s="1">
        <v>55.0717898563652</v>
      </c>
      <c r="H74" s="1">
        <v>5507.19</v>
      </c>
      <c r="I74" s="1">
        <v>10000</v>
      </c>
    </row>
    <row r="75" spans="2:9" ht="25.5" customHeight="1">
      <c r="B75" s="4" t="s">
        <v>1</v>
      </c>
      <c r="C75" s="4" t="s">
        <v>580</v>
      </c>
      <c r="D75" s="10" t="s">
        <v>243</v>
      </c>
      <c r="E75" s="1">
        <v>12000</v>
      </c>
      <c r="F75" s="1">
        <v>12000</v>
      </c>
      <c r="G75" s="1">
        <v>107.166821388557</v>
      </c>
      <c r="H75" s="1">
        <v>12860.04</v>
      </c>
      <c r="I75" s="1">
        <v>14000</v>
      </c>
    </row>
    <row r="76" spans="2:14" ht="12.75">
      <c r="B76" s="4" t="s">
        <v>1</v>
      </c>
      <c r="C76" s="4" t="s">
        <v>794</v>
      </c>
      <c r="D76" s="10" t="s">
        <v>244</v>
      </c>
      <c r="E76" s="1">
        <v>25000</v>
      </c>
      <c r="F76" s="1">
        <v>25000</v>
      </c>
      <c r="G76" s="1">
        <v>0</v>
      </c>
      <c r="H76" s="1">
        <v>0</v>
      </c>
      <c r="N76" s="1">
        <f>SUM(I74:I76)</f>
        <v>24000</v>
      </c>
    </row>
    <row r="77" spans="1:10" s="24" customFormat="1" ht="12.75">
      <c r="A77" s="21"/>
      <c r="B77" s="135" t="s">
        <v>1</v>
      </c>
      <c r="C77" s="135" t="s">
        <v>245</v>
      </c>
      <c r="D77" s="180" t="s">
        <v>246</v>
      </c>
      <c r="E77" s="179">
        <v>0</v>
      </c>
      <c r="F77" s="179">
        <v>65795.86</v>
      </c>
      <c r="G77" s="179">
        <v>0</v>
      </c>
      <c r="H77" s="179">
        <v>0</v>
      </c>
      <c r="I77" s="179"/>
      <c r="J77" s="7"/>
    </row>
    <row r="78" spans="2:9" ht="14.25" customHeight="1">
      <c r="B78" s="135" t="s">
        <v>1</v>
      </c>
      <c r="C78" s="135" t="s">
        <v>796</v>
      </c>
      <c r="D78" s="180" t="s">
        <v>214</v>
      </c>
      <c r="E78" s="179">
        <v>250000</v>
      </c>
      <c r="F78" s="179">
        <v>250000</v>
      </c>
      <c r="G78" s="179">
        <v>0</v>
      </c>
      <c r="H78" s="179">
        <v>0</v>
      </c>
      <c r="I78" s="179">
        <v>250000</v>
      </c>
    </row>
    <row r="79" spans="2:9" ht="12.75">
      <c r="B79" s="135" t="s">
        <v>1</v>
      </c>
      <c r="C79" s="135" t="s">
        <v>247</v>
      </c>
      <c r="D79" s="180" t="s">
        <v>219</v>
      </c>
      <c r="E79" s="179">
        <v>48495.11</v>
      </c>
      <c r="F79" s="179">
        <v>48495.11</v>
      </c>
      <c r="G79" s="179">
        <v>0</v>
      </c>
      <c r="H79" s="179">
        <v>0</v>
      </c>
      <c r="I79" s="179"/>
    </row>
    <row r="80" spans="2:9" ht="12.75">
      <c r="B80" s="135" t="s">
        <v>1</v>
      </c>
      <c r="C80" s="135" t="s">
        <v>248</v>
      </c>
      <c r="D80" s="180" t="s">
        <v>249</v>
      </c>
      <c r="E80" s="179">
        <v>48702.5</v>
      </c>
      <c r="F80" s="179">
        <v>48702.5</v>
      </c>
      <c r="G80" s="179">
        <v>0</v>
      </c>
      <c r="H80" s="179">
        <v>0</v>
      </c>
      <c r="I80" s="179">
        <v>48703</v>
      </c>
    </row>
    <row r="81" spans="2:9" ht="15" customHeight="1">
      <c r="B81" s="135" t="s">
        <v>1</v>
      </c>
      <c r="C81" s="135" t="s">
        <v>250</v>
      </c>
      <c r="D81" s="180" t="s">
        <v>251</v>
      </c>
      <c r="E81" s="179">
        <v>105000</v>
      </c>
      <c r="F81" s="179">
        <v>105000</v>
      </c>
      <c r="G81" s="179">
        <v>0</v>
      </c>
      <c r="H81" s="179">
        <v>0</v>
      </c>
      <c r="I81" s="179">
        <v>105000</v>
      </c>
    </row>
    <row r="82" spans="2:9" ht="12.75">
      <c r="B82" s="135" t="s">
        <v>1</v>
      </c>
      <c r="C82" s="135" t="s">
        <v>798</v>
      </c>
      <c r="D82" s="180" t="s">
        <v>252</v>
      </c>
      <c r="E82" s="179">
        <v>83490</v>
      </c>
      <c r="F82" s="179">
        <v>83490</v>
      </c>
      <c r="G82" s="179">
        <v>0</v>
      </c>
      <c r="H82" s="179">
        <v>0</v>
      </c>
      <c r="I82" s="179">
        <v>83490</v>
      </c>
    </row>
    <row r="83" spans="2:9" ht="12.75">
      <c r="B83" s="135" t="s">
        <v>1</v>
      </c>
      <c r="C83" s="135" t="s">
        <v>800</v>
      </c>
      <c r="D83" s="180" t="s">
        <v>253</v>
      </c>
      <c r="E83" s="179">
        <v>180000</v>
      </c>
      <c r="F83" s="179">
        <v>180000</v>
      </c>
      <c r="G83" s="179">
        <v>0</v>
      </c>
      <c r="H83" s="179">
        <v>0</v>
      </c>
      <c r="I83" s="179">
        <v>180000</v>
      </c>
    </row>
    <row r="84" spans="2:9" ht="15.75" customHeight="1">
      <c r="B84" s="135" t="s">
        <v>1</v>
      </c>
      <c r="C84" s="135" t="s">
        <v>254</v>
      </c>
      <c r="D84" s="180" t="s">
        <v>255</v>
      </c>
      <c r="E84" s="179">
        <v>291778.14</v>
      </c>
      <c r="F84" s="179">
        <v>291778.14</v>
      </c>
      <c r="G84" s="179">
        <v>0</v>
      </c>
      <c r="H84" s="179">
        <v>0</v>
      </c>
      <c r="I84" s="179"/>
    </row>
    <row r="85" spans="2:14" ht="12" customHeight="1">
      <c r="B85" s="135" t="s">
        <v>1</v>
      </c>
      <c r="C85" s="135" t="s">
        <v>256</v>
      </c>
      <c r="D85" s="180" t="s">
        <v>257</v>
      </c>
      <c r="E85" s="179">
        <v>133870.08</v>
      </c>
      <c r="F85" s="179">
        <v>133870.08</v>
      </c>
      <c r="G85" s="179">
        <v>0</v>
      </c>
      <c r="H85" s="179">
        <v>0</v>
      </c>
      <c r="I85" s="179"/>
      <c r="N85" s="1">
        <f>SUM(I77:I84)</f>
        <v>667193</v>
      </c>
    </row>
    <row r="86" spans="1:10" s="14" customFormat="1" ht="12.75">
      <c r="A86" s="5"/>
      <c r="B86" s="5"/>
      <c r="C86" s="5"/>
      <c r="E86" s="6">
        <v>1447624.35</v>
      </c>
      <c r="F86" s="6">
        <v>1534663.73</v>
      </c>
      <c r="G86" s="6">
        <v>17.76</v>
      </c>
      <c r="H86" s="6">
        <v>272494.54</v>
      </c>
      <c r="I86" s="6">
        <f>+SUM(I68:I85)</f>
        <v>949393</v>
      </c>
      <c r="J86" s="6"/>
    </row>
    <row r="89" spans="4:9" ht="12.75">
      <c r="D89" s="16" t="s">
        <v>337</v>
      </c>
      <c r="E89" s="17">
        <f>E86</f>
        <v>1447624.35</v>
      </c>
      <c r="F89" s="17">
        <f>F86</f>
        <v>1534663.73</v>
      </c>
      <c r="G89" s="17">
        <f>G86</f>
        <v>17.76</v>
      </c>
      <c r="H89" s="17">
        <f>H86</f>
        <v>272494.54</v>
      </c>
      <c r="I89" s="17">
        <f>I86</f>
        <v>949393</v>
      </c>
    </row>
    <row r="91" spans="8:9" ht="15.75">
      <c r="H91" s="88" t="s">
        <v>483</v>
      </c>
      <c r="I91" s="92">
        <f>I89-I64</f>
        <v>-1727238.42</v>
      </c>
    </row>
  </sheetData>
  <sheetProtection/>
  <printOptions/>
  <pageMargins left="0.7480314960629921" right="0.7480314960629921" top="0.5905511811023623" bottom="0.5905511811023623" header="0" footer="0"/>
  <pageSetup horizontalDpi="600" verticalDpi="600" orientation="landscape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4"/>
  <sheetViews>
    <sheetView zoomScalePageLayoutView="0" workbookViewId="0" topLeftCell="A1">
      <selection activeCell="F4" sqref="F4"/>
    </sheetView>
  </sheetViews>
  <sheetFormatPr defaultColWidth="11.421875" defaultRowHeight="12.75"/>
  <sheetData>
    <row r="1" ht="15.75">
      <c r="A1" s="12" t="s">
        <v>501</v>
      </c>
    </row>
    <row r="2" spans="1:13" s="30" customFormat="1" ht="17.25" customHeight="1">
      <c r="A2" s="12" t="s">
        <v>336</v>
      </c>
      <c r="B2" s="11"/>
      <c r="C2" s="11"/>
      <c r="D2" s="32"/>
      <c r="F2" s="12">
        <v>2013</v>
      </c>
      <c r="G2" s="12"/>
      <c r="H2" s="12">
        <v>2014</v>
      </c>
      <c r="I2" s="74"/>
      <c r="J2" s="74"/>
      <c r="K2" s="74"/>
      <c r="L2" s="74"/>
      <c r="M2" s="75"/>
    </row>
    <row r="3" spans="1:12" ht="20.25">
      <c r="A3" s="12" t="s">
        <v>469</v>
      </c>
      <c r="B3" s="27"/>
      <c r="C3" s="27"/>
      <c r="D3" s="27"/>
      <c r="F3" s="65">
        <v>166128.44</v>
      </c>
      <c r="H3" s="65">
        <v>168371.98</v>
      </c>
      <c r="I3" s="27"/>
      <c r="J3" s="27"/>
      <c r="K3" s="27"/>
      <c r="L3" s="1"/>
    </row>
    <row r="4" spans="1:12" ht="20.25">
      <c r="A4" s="12"/>
      <c r="B4" s="27"/>
      <c r="C4" s="27"/>
      <c r="D4" s="27"/>
      <c r="E4" t="s">
        <v>470</v>
      </c>
      <c r="F4" s="65">
        <v>200779.76</v>
      </c>
      <c r="H4" s="65">
        <v>205271.98</v>
      </c>
      <c r="I4" s="27"/>
      <c r="J4" s="27"/>
      <c r="K4" s="27"/>
      <c r="L4" s="1"/>
    </row>
  </sheetData>
  <sheetProtection/>
  <printOptions/>
  <pageMargins left="0.75" right="0.75" top="1" bottom="1" header="0" footer="0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zoomScalePageLayoutView="0" workbookViewId="0" topLeftCell="D40">
      <selection activeCell="D57" sqref="D57"/>
    </sheetView>
  </sheetViews>
  <sheetFormatPr defaultColWidth="11.421875" defaultRowHeight="12.75"/>
  <cols>
    <col min="1" max="1" width="21.8515625" style="5" customWidth="1"/>
    <col min="2" max="2" width="20.8515625" style="0" customWidth="1"/>
    <col min="3" max="3" width="22.8515625" style="1" customWidth="1"/>
    <col min="4" max="4" width="23.00390625" style="1" customWidth="1"/>
    <col min="5" max="5" width="17.421875" style="1" customWidth="1"/>
    <col min="6" max="6" width="16.28125" style="1" customWidth="1"/>
    <col min="7" max="7" width="15.8515625" style="1" customWidth="1"/>
    <col min="8" max="8" width="15.140625" style="0" customWidth="1"/>
    <col min="9" max="9" width="17.421875" style="0" customWidth="1"/>
    <col min="10" max="10" width="15.7109375" style="0" customWidth="1"/>
    <col min="11" max="11" width="16.8515625" style="0" customWidth="1"/>
  </cols>
  <sheetData>
    <row r="1" spans="1:11" s="14" customFormat="1" ht="12.75">
      <c r="A1" s="76"/>
      <c r="B1" s="77" t="s">
        <v>474</v>
      </c>
      <c r="C1" s="78" t="s">
        <v>475</v>
      </c>
      <c r="D1" s="78" t="s">
        <v>476</v>
      </c>
      <c r="E1" s="78" t="s">
        <v>477</v>
      </c>
      <c r="F1" s="78" t="s">
        <v>478</v>
      </c>
      <c r="G1" s="78" t="s">
        <v>479</v>
      </c>
      <c r="H1" s="78" t="s">
        <v>480</v>
      </c>
      <c r="I1" s="78" t="s">
        <v>481</v>
      </c>
      <c r="J1" s="78" t="s">
        <v>482</v>
      </c>
      <c r="K1" s="79" t="s">
        <v>483</v>
      </c>
    </row>
    <row r="2" spans="1:11" ht="12.75">
      <c r="A2" s="80" t="s">
        <v>473</v>
      </c>
      <c r="B2" s="81">
        <f>'100'!M4</f>
        <v>104885.06</v>
      </c>
      <c r="C2" s="81">
        <f>'100'!M5</f>
        <v>135841.22</v>
      </c>
      <c r="D2" s="81">
        <f>'100'!M14</f>
        <v>63001</v>
      </c>
      <c r="E2" s="81"/>
      <c r="F2" s="81">
        <f>'100'!M24</f>
        <v>248190</v>
      </c>
      <c r="G2" s="186">
        <f>'100'!M31</f>
        <v>591494.95</v>
      </c>
      <c r="H2" s="41"/>
      <c r="I2" s="81">
        <f aca="true" t="shared" si="0" ref="I2:I10">SUM(C2:H2)</f>
        <v>1038527.1699999999</v>
      </c>
      <c r="J2" s="81">
        <f>'100'!M47</f>
        <v>514482.24</v>
      </c>
      <c r="K2" s="82">
        <f aca="true" t="shared" si="1" ref="K2:K18">J2-I2</f>
        <v>-524044.92999999993</v>
      </c>
    </row>
    <row r="3" spans="1:11" ht="12.75">
      <c r="A3" s="80" t="s">
        <v>484</v>
      </c>
      <c r="B3" s="81">
        <f>'101'!H5</f>
        <v>26341.2</v>
      </c>
      <c r="C3" s="81">
        <f>'101'!H6</f>
        <v>34541.2</v>
      </c>
      <c r="D3" s="81">
        <f>'101'!H17</f>
        <v>16150</v>
      </c>
      <c r="E3" s="81"/>
      <c r="F3" s="81">
        <f>'101'!H24</f>
        <v>13850</v>
      </c>
      <c r="G3" s="81"/>
      <c r="H3" s="41"/>
      <c r="I3" s="81">
        <f t="shared" si="0"/>
        <v>64541.2</v>
      </c>
      <c r="J3" s="41"/>
      <c r="K3" s="82">
        <f t="shared" si="1"/>
        <v>-64541.2</v>
      </c>
    </row>
    <row r="4" spans="1:11" ht="12.75">
      <c r="A4" s="80" t="s">
        <v>485</v>
      </c>
      <c r="B4" s="81">
        <f>'102'!I7</f>
        <v>905772.73</v>
      </c>
      <c r="C4" s="81">
        <f>'102'!I8</f>
        <v>1184372.73</v>
      </c>
      <c r="D4" s="81">
        <f>'102'!I22</f>
        <v>91000</v>
      </c>
      <c r="E4" s="81"/>
      <c r="F4" s="81"/>
      <c r="G4" s="81">
        <f>'102'!I27</f>
        <v>1300</v>
      </c>
      <c r="H4" s="41"/>
      <c r="I4" s="81">
        <f t="shared" si="0"/>
        <v>1276672.73</v>
      </c>
      <c r="J4" s="81">
        <f>'102'!I39</f>
        <v>203000</v>
      </c>
      <c r="K4" s="82">
        <f t="shared" si="1"/>
        <v>-1073672.73</v>
      </c>
    </row>
    <row r="5" spans="1:11" ht="12.75">
      <c r="A5" s="80" t="s">
        <v>486</v>
      </c>
      <c r="B5" s="81">
        <f>'201'!I6</f>
        <v>1106188.92</v>
      </c>
      <c r="C5" s="81">
        <f>'201'!I7</f>
        <v>1458358.916388</v>
      </c>
      <c r="D5" s="81">
        <f>'201'!I71</f>
        <v>1215456</v>
      </c>
      <c r="E5" s="81"/>
      <c r="F5" s="81">
        <f>'201'!I82</f>
        <v>75701</v>
      </c>
      <c r="G5" s="81"/>
      <c r="H5" s="41"/>
      <c r="I5" s="81">
        <f t="shared" si="0"/>
        <v>2749515.916388</v>
      </c>
      <c r="J5" s="81">
        <f>'201'!I121</f>
        <v>1259703</v>
      </c>
      <c r="K5" s="82">
        <f t="shared" si="1"/>
        <v>-1489812.916388</v>
      </c>
    </row>
    <row r="6" spans="1:11" ht="12.75">
      <c r="A6" s="80" t="s">
        <v>488</v>
      </c>
      <c r="B6" s="81">
        <f>'202'!M5</f>
        <v>43861.235</v>
      </c>
      <c r="C6" s="81">
        <f>'202'!M6</f>
        <v>58511.235</v>
      </c>
      <c r="D6" s="81">
        <f>'202'!M15</f>
        <v>44000</v>
      </c>
      <c r="E6" s="81"/>
      <c r="F6" s="81">
        <f>'202'!M22</f>
        <v>2500</v>
      </c>
      <c r="G6" s="81"/>
      <c r="H6" s="41"/>
      <c r="I6" s="81">
        <f t="shared" si="0"/>
        <v>105011.235</v>
      </c>
      <c r="J6" s="81">
        <f>'202'!M39</f>
        <v>12150</v>
      </c>
      <c r="K6" s="82">
        <f t="shared" si="1"/>
        <v>-92861.235</v>
      </c>
    </row>
    <row r="7" spans="1:11" ht="12.75">
      <c r="A7" s="80" t="s">
        <v>489</v>
      </c>
      <c r="B7" s="81">
        <f>'203'!M5</f>
        <v>211317.55</v>
      </c>
      <c r="C7" s="81">
        <f>'203'!M6</f>
        <v>281867.55</v>
      </c>
      <c r="D7" s="81">
        <f>'203'!M47</f>
        <v>192552</v>
      </c>
      <c r="E7" s="81"/>
      <c r="F7" s="81">
        <f>'203'!M67</f>
        <v>100100</v>
      </c>
      <c r="G7" s="81"/>
      <c r="H7" s="41"/>
      <c r="I7" s="81">
        <f t="shared" si="0"/>
        <v>574519.55</v>
      </c>
      <c r="J7" s="81">
        <f>'203'!M87</f>
        <v>104346</v>
      </c>
      <c r="K7" s="82">
        <f t="shared" si="1"/>
        <v>-470173.55000000005</v>
      </c>
    </row>
    <row r="8" spans="1:11" ht="12.75">
      <c r="A8" s="80" t="s">
        <v>490</v>
      </c>
      <c r="B8" s="81">
        <f>'204'!I4</f>
        <v>28952.1</v>
      </c>
      <c r="C8" s="81">
        <f>'204'!I5</f>
        <v>38462.1</v>
      </c>
      <c r="D8" s="81">
        <f>'204'!I30</f>
        <v>64694</v>
      </c>
      <c r="E8" s="81"/>
      <c r="F8" s="81">
        <f>'204'!I36</f>
        <v>1150</v>
      </c>
      <c r="G8" s="81"/>
      <c r="H8" s="41"/>
      <c r="I8" s="81">
        <f t="shared" si="0"/>
        <v>104306.1</v>
      </c>
      <c r="J8" s="81">
        <f>'204'!I67</f>
        <v>23587</v>
      </c>
      <c r="K8" s="82">
        <f t="shared" si="1"/>
        <v>-80719.1</v>
      </c>
    </row>
    <row r="9" spans="1:11" ht="12.75">
      <c r="A9" s="80" t="s">
        <v>491</v>
      </c>
      <c r="B9" s="81">
        <f>'205'!I4</f>
        <v>236577.503</v>
      </c>
      <c r="C9" s="81">
        <f>'205'!I5</f>
        <v>297777.503</v>
      </c>
      <c r="D9" s="81">
        <f>'205'!I43</f>
        <v>207357.06000000003</v>
      </c>
      <c r="E9" s="81"/>
      <c r="F9" s="81">
        <f>'205'!I51</f>
        <v>57500</v>
      </c>
      <c r="G9" s="81"/>
      <c r="H9" s="41"/>
      <c r="I9" s="81">
        <f t="shared" si="0"/>
        <v>562634.5630000001</v>
      </c>
      <c r="J9" s="81">
        <f>'205'!I69</f>
        <v>78300</v>
      </c>
      <c r="K9" s="82">
        <f t="shared" si="1"/>
        <v>-484334.5630000001</v>
      </c>
    </row>
    <row r="10" spans="1:11" ht="12.75">
      <c r="A10" s="80" t="s">
        <v>492</v>
      </c>
      <c r="B10" s="81">
        <f>'206'!I4</f>
        <v>163305.6</v>
      </c>
      <c r="C10" s="58">
        <f>'206'!I5</f>
        <v>213005.6</v>
      </c>
      <c r="D10" s="81">
        <f>'206'!I32</f>
        <v>197110</v>
      </c>
      <c r="E10" s="81"/>
      <c r="F10" s="81">
        <f>'206'!I43</f>
        <v>19600</v>
      </c>
      <c r="G10" s="81"/>
      <c r="H10" s="41"/>
      <c r="I10" s="81">
        <f t="shared" si="0"/>
        <v>429715.6</v>
      </c>
      <c r="J10" s="81">
        <f>'206'!I66</f>
        <v>31300</v>
      </c>
      <c r="K10" s="82">
        <f t="shared" si="1"/>
        <v>-398415.6</v>
      </c>
    </row>
    <row r="11" spans="1:11" ht="12.75">
      <c r="A11" s="80" t="s">
        <v>493</v>
      </c>
      <c r="B11" s="81">
        <f>'207'!I4</f>
        <v>204453.1412</v>
      </c>
      <c r="C11" s="81">
        <f>'207'!I5</f>
        <v>266703.1412</v>
      </c>
      <c r="D11" s="81">
        <f>'207'!I31</f>
        <v>133912</v>
      </c>
      <c r="E11" s="81"/>
      <c r="F11" s="81">
        <f>'207'!I47</f>
        <v>308938.97</v>
      </c>
      <c r="G11" s="81">
        <f>'207'!I52</f>
        <v>3000</v>
      </c>
      <c r="H11" s="41"/>
      <c r="I11" s="81">
        <f>SUM(C11:H11)</f>
        <v>712554.1111999999</v>
      </c>
      <c r="J11" s="81">
        <f>'207'!I74</f>
        <v>264850</v>
      </c>
      <c r="K11" s="82">
        <f t="shared" si="1"/>
        <v>-447704.1111999999</v>
      </c>
    </row>
    <row r="12" spans="1:11" ht="12.75">
      <c r="A12" s="80" t="s">
        <v>494</v>
      </c>
      <c r="B12" s="81">
        <f>'301'!I4</f>
        <v>165092.96</v>
      </c>
      <c r="C12" s="81">
        <f>'301'!I5</f>
        <v>208392.96</v>
      </c>
      <c r="D12" s="81">
        <f>'301'!I12</f>
        <v>252500</v>
      </c>
      <c r="E12" s="81">
        <f>'301'!I39</f>
        <v>111400.43999999999</v>
      </c>
      <c r="F12" s="81"/>
      <c r="G12" s="81"/>
      <c r="H12" s="81">
        <f>'301'!I65</f>
        <v>1135066.47</v>
      </c>
      <c r="I12" s="81">
        <f>SUM(C12:H12)</f>
        <v>1707359.8699999999</v>
      </c>
      <c r="J12" s="81">
        <f>'301'!I92</f>
        <v>10427300</v>
      </c>
      <c r="K12" s="82">
        <f t="shared" si="1"/>
        <v>8719940.13</v>
      </c>
    </row>
    <row r="13" spans="1:11" ht="12.75">
      <c r="A13" s="80" t="s">
        <v>495</v>
      </c>
      <c r="B13" s="81">
        <f>'302'!I4</f>
        <v>483049.556</v>
      </c>
      <c r="C13" s="81">
        <f>'302'!I5</f>
        <v>644997.446</v>
      </c>
      <c r="D13" s="81">
        <f>'302'!I36</f>
        <v>261032</v>
      </c>
      <c r="E13" s="81"/>
      <c r="F13" s="81">
        <f>'302'!I41</f>
        <v>8524</v>
      </c>
      <c r="G13" s="81"/>
      <c r="H13" s="41"/>
      <c r="I13" s="81">
        <f>SUM(C13:H13)</f>
        <v>914553.446</v>
      </c>
      <c r="J13" s="81">
        <f>'302'!I57</f>
        <v>47100</v>
      </c>
      <c r="K13" s="82">
        <f t="shared" si="1"/>
        <v>-867453.446</v>
      </c>
    </row>
    <row r="14" spans="1:11" ht="12.75">
      <c r="A14" s="80" t="s">
        <v>496</v>
      </c>
      <c r="B14" s="81">
        <f>'303'!I4</f>
        <v>88858.76</v>
      </c>
      <c r="C14" s="81">
        <f>'303'!I5</f>
        <v>116805.56</v>
      </c>
      <c r="D14" s="81">
        <f>'303'!I19</f>
        <v>281270</v>
      </c>
      <c r="E14" s="81"/>
      <c r="F14" s="81"/>
      <c r="G14" s="81"/>
      <c r="H14" s="41"/>
      <c r="I14" s="81">
        <f aca="true" t="shared" si="2" ref="I14:I20">SUM(C14:H14)</f>
        <v>398075.56</v>
      </c>
      <c r="J14" s="81">
        <f>'303'!I31</f>
        <v>0</v>
      </c>
      <c r="K14" s="82">
        <f t="shared" si="1"/>
        <v>-398075.56</v>
      </c>
    </row>
    <row r="15" spans="1:11" ht="12.75">
      <c r="A15" s="80" t="s">
        <v>497</v>
      </c>
      <c r="B15" s="81">
        <f>'304'!I4</f>
        <v>113661.79999999999</v>
      </c>
      <c r="C15" s="1">
        <f>'304'!I5</f>
        <v>300011.8</v>
      </c>
      <c r="D15" s="81">
        <f>'304'!I36</f>
        <v>150020</v>
      </c>
      <c r="E15" s="81"/>
      <c r="F15" s="81">
        <f>'304'!I42</f>
        <v>10600</v>
      </c>
      <c r="G15" s="81"/>
      <c r="H15" s="41"/>
      <c r="I15" s="81">
        <f>SUM(C15:H15)</f>
        <v>460631.8</v>
      </c>
      <c r="J15" s="81">
        <f>'304'!I76</f>
        <v>150431</v>
      </c>
      <c r="K15" s="82">
        <f t="shared" si="1"/>
        <v>-310200.8</v>
      </c>
    </row>
    <row r="16" spans="1:11" ht="12.75">
      <c r="A16" s="80" t="s">
        <v>498</v>
      </c>
      <c r="B16" s="81">
        <f>'401'!I4</f>
        <v>200712.92</v>
      </c>
      <c r="C16" s="81">
        <f>'401'!I5</f>
        <v>258617.918725</v>
      </c>
      <c r="D16" s="81">
        <f>'401'!I15</f>
        <v>196749.2</v>
      </c>
      <c r="E16" s="81"/>
      <c r="F16" s="81"/>
      <c r="G16" s="81"/>
      <c r="H16" s="41"/>
      <c r="I16" s="81">
        <f>SUM(C16:H16)</f>
        <v>455367.118725</v>
      </c>
      <c r="J16" s="81">
        <f>'401'!I40</f>
        <v>480152</v>
      </c>
      <c r="K16" s="82">
        <f t="shared" si="1"/>
        <v>24784.881274999992</v>
      </c>
    </row>
    <row r="17" spans="1:11" ht="12.75">
      <c r="A17" s="80" t="s">
        <v>499</v>
      </c>
      <c r="B17" s="81">
        <f>'402'!I4</f>
        <v>56088.02</v>
      </c>
      <c r="C17" s="81">
        <f>'402'!I5</f>
        <v>72788.02</v>
      </c>
      <c r="D17" s="81">
        <f>'402'!I21</f>
        <v>1365950</v>
      </c>
      <c r="E17" s="81"/>
      <c r="F17" s="81">
        <f>'402'!I26</f>
        <v>200</v>
      </c>
      <c r="G17" s="81"/>
      <c r="H17" s="41"/>
      <c r="I17" s="81">
        <f t="shared" si="2"/>
        <v>1438938.02</v>
      </c>
      <c r="J17" s="81">
        <f>'402'!I41</f>
        <v>1375000</v>
      </c>
      <c r="K17" s="82">
        <f t="shared" si="1"/>
        <v>-63938.02000000002</v>
      </c>
    </row>
    <row r="18" spans="1:11" ht="12.75">
      <c r="A18" s="80" t="s">
        <v>500</v>
      </c>
      <c r="B18" s="81">
        <f>'403'!I4</f>
        <v>492668.41559999995</v>
      </c>
      <c r="C18" s="81">
        <f>'403'!I5</f>
        <v>656868.42</v>
      </c>
      <c r="D18" s="81">
        <f>'403'!I41</f>
        <v>1352570</v>
      </c>
      <c r="E18" s="81"/>
      <c r="F18" s="81"/>
      <c r="G18" s="81">
        <f>'403'!I61</f>
        <v>667193</v>
      </c>
      <c r="H18" s="41"/>
      <c r="I18" s="81">
        <f t="shared" si="2"/>
        <v>2676631.42</v>
      </c>
      <c r="J18" s="81">
        <f>'403'!I86</f>
        <v>949393</v>
      </c>
      <c r="K18" s="82">
        <f t="shared" si="1"/>
        <v>-1727238.42</v>
      </c>
    </row>
    <row r="19" spans="1:11" ht="12.75">
      <c r="A19" s="80" t="s">
        <v>502</v>
      </c>
      <c r="B19" s="81">
        <f>FHE!H3</f>
        <v>168371.98</v>
      </c>
      <c r="C19" s="58">
        <f>FHE!H4</f>
        <v>205271.98</v>
      </c>
      <c r="D19" s="81"/>
      <c r="E19" s="81"/>
      <c r="F19" s="81"/>
      <c r="G19" s="81"/>
      <c r="H19" s="41"/>
      <c r="I19" s="81">
        <f t="shared" si="2"/>
        <v>205271.98</v>
      </c>
      <c r="J19" s="41"/>
      <c r="K19" s="82"/>
    </row>
    <row r="20" spans="1:11" ht="12.75">
      <c r="A20" s="80" t="s">
        <v>325</v>
      </c>
      <c r="B20" s="81"/>
      <c r="C20" s="81">
        <v>46266.846059129995</v>
      </c>
      <c r="D20" s="81"/>
      <c r="E20" s="81"/>
      <c r="F20" s="81"/>
      <c r="G20" s="81"/>
      <c r="H20" s="81"/>
      <c r="I20" s="81">
        <f t="shared" si="2"/>
        <v>46266.846059129995</v>
      </c>
      <c r="J20" s="81"/>
      <c r="K20" s="82"/>
    </row>
    <row r="21" spans="1:11" ht="12.75">
      <c r="A21" s="83" t="s">
        <v>503</v>
      </c>
      <c r="B21" s="96">
        <f aca="true" t="shared" si="3" ref="B21:H21">SUM(B2:B20)</f>
        <v>4800159.4508</v>
      </c>
      <c r="C21" s="96">
        <f>SUM(C2:C20)</f>
        <v>6479462.146372128</v>
      </c>
      <c r="D21" s="84">
        <f t="shared" si="3"/>
        <v>6085323.26</v>
      </c>
      <c r="E21" s="84">
        <f t="shared" si="3"/>
        <v>111400.43999999999</v>
      </c>
      <c r="F21" s="84">
        <f t="shared" si="3"/>
        <v>846853.97</v>
      </c>
      <c r="G21" s="84">
        <f t="shared" si="3"/>
        <v>1262987.95</v>
      </c>
      <c r="H21" s="84">
        <f t="shared" si="3"/>
        <v>1135066.47</v>
      </c>
      <c r="I21" s="96">
        <f>SUM(I2:I20)</f>
        <v>15921094.23637213</v>
      </c>
      <c r="J21" s="96">
        <f>SUM(J2:J20)</f>
        <v>15921094.24</v>
      </c>
      <c r="K21" s="95">
        <f>J21-I21</f>
        <v>0.0036278702318668365</v>
      </c>
    </row>
    <row r="22" spans="2:9" ht="12.75">
      <c r="B22" s="20"/>
      <c r="C22" s="69"/>
      <c r="I22" s="69">
        <f>I21-J21</f>
        <v>-0.0036278702318668365</v>
      </c>
    </row>
    <row r="23" spans="1:11" s="26" customFormat="1" ht="12.75">
      <c r="A23" s="25"/>
      <c r="B23" s="62"/>
      <c r="C23" s="23"/>
      <c r="D23" s="23"/>
      <c r="E23" s="23"/>
      <c r="F23" s="23"/>
      <c r="G23" s="23"/>
      <c r="J23" s="23"/>
      <c r="K23" s="81"/>
    </row>
    <row r="24" spans="1:11" s="24" customFormat="1" ht="12.75">
      <c r="A24" s="25"/>
      <c r="C24" s="7"/>
      <c r="D24" s="7"/>
      <c r="E24" s="7"/>
      <c r="F24" s="7"/>
      <c r="G24" s="7"/>
      <c r="J24" s="7"/>
      <c r="K24" s="54"/>
    </row>
    <row r="25" spans="3:11" ht="12.75">
      <c r="C25" s="125" t="s">
        <v>231</v>
      </c>
      <c r="D25" s="126"/>
      <c r="E25"/>
      <c r="F25" s="125" t="s">
        <v>232</v>
      </c>
      <c r="G25" s="126"/>
      <c r="K25" s="7"/>
    </row>
    <row r="26" spans="3:11" ht="12.75">
      <c r="C26" s="127" t="s">
        <v>233</v>
      </c>
      <c r="D26" s="128">
        <f>C21</f>
        <v>6479462.146372128</v>
      </c>
      <c r="E26"/>
      <c r="F26" s="127" t="s">
        <v>233</v>
      </c>
      <c r="G26" s="128">
        <f>'301'!N75</f>
        <v>7590000</v>
      </c>
      <c r="H26" s="1"/>
      <c r="K26" s="81"/>
    </row>
    <row r="27" spans="3:11" ht="12.75">
      <c r="C27" s="129" t="s">
        <v>234</v>
      </c>
      <c r="D27" s="128">
        <f>D21</f>
        <v>6085323.26</v>
      </c>
      <c r="E27"/>
      <c r="F27" s="127" t="s">
        <v>234</v>
      </c>
      <c r="G27" s="128">
        <f>'304'!N48+'401'!N29</f>
        <v>123500</v>
      </c>
      <c r="H27" s="1"/>
      <c r="K27" s="81"/>
    </row>
    <row r="28" spans="3:11" ht="12.75">
      <c r="C28" s="129" t="s">
        <v>235</v>
      </c>
      <c r="D28" s="128">
        <f>E21</f>
        <v>111400.43999999999</v>
      </c>
      <c r="E28"/>
      <c r="F28" s="127" t="s">
        <v>235</v>
      </c>
      <c r="G28" s="134">
        <f>'100'!N39+'102'!N36+'201'!N104+'202'!N30+'203'!N77+'205'!N60+'206'!N54+'207'!N61+'301'!N81+'302'!N51+'304'!N53+'401'!N33+'402'!N36+'403'!N73</f>
        <v>3163452</v>
      </c>
      <c r="H28" s="1"/>
      <c r="K28" s="81"/>
    </row>
    <row r="29" spans="3:11" ht="12.75">
      <c r="C29" s="129" t="s">
        <v>236</v>
      </c>
      <c r="D29" s="128">
        <f>F21</f>
        <v>846853.97</v>
      </c>
      <c r="E29"/>
      <c r="F29" s="127" t="s">
        <v>236</v>
      </c>
      <c r="G29" s="128">
        <f>'100'!N40+'201'!N116+'202'!N35+'203'!N81+'204'!N63+'205'!N61+'206'!N62+'207'!N72+'301'!N84+'302'!N53+'304'!N72+'401'!N34+'402'!N37</f>
        <v>3973700.74</v>
      </c>
      <c r="K29" s="1"/>
    </row>
    <row r="30" spans="3:11" ht="12.75">
      <c r="C30" s="130" t="s">
        <v>241</v>
      </c>
      <c r="D30" s="130">
        <f>SUM(D26:D29)</f>
        <v>13523039.816372128</v>
      </c>
      <c r="E30"/>
      <c r="F30" s="127" t="s">
        <v>237</v>
      </c>
      <c r="G30" s="128">
        <f>'203'!N82+'205'!N62+'207'!N73+'301'!N86+'403'!N76</f>
        <v>45346</v>
      </c>
      <c r="H30" s="1"/>
      <c r="K30" s="1"/>
    </row>
    <row r="31" spans="3:7" ht="12.75">
      <c r="C31" s="129" t="s">
        <v>238</v>
      </c>
      <c r="D31" s="128">
        <f>G21</f>
        <v>1262987.95</v>
      </c>
      <c r="E31"/>
      <c r="F31" s="131" t="s">
        <v>241</v>
      </c>
      <c r="G31" s="130">
        <f>SUM(G26:G30)</f>
        <v>14895998.74</v>
      </c>
    </row>
    <row r="32" spans="3:7" ht="12.75">
      <c r="C32" s="129" t="s">
        <v>239</v>
      </c>
      <c r="D32" s="128">
        <f>H21</f>
        <v>1135066.47</v>
      </c>
      <c r="E32"/>
      <c r="F32" s="132" t="s">
        <v>240</v>
      </c>
      <c r="G32" s="128">
        <f>'100'!N42+'204'!N53+'403'!N85</f>
        <v>1025095.5</v>
      </c>
    </row>
    <row r="33" spans="3:7" ht="12.75">
      <c r="C33" s="133" t="s">
        <v>503</v>
      </c>
      <c r="D33" s="130">
        <f>SUM(D30:D32)</f>
        <v>15921094.236372128</v>
      </c>
      <c r="F33" s="132" t="s">
        <v>239</v>
      </c>
      <c r="G33" s="128">
        <v>0</v>
      </c>
    </row>
    <row r="34" spans="3:8" ht="12.75">
      <c r="C34"/>
      <c r="E34"/>
      <c r="F34" s="131" t="s">
        <v>503</v>
      </c>
      <c r="G34" s="130">
        <f>SUM(G31:G33)</f>
        <v>15921094.24</v>
      </c>
      <c r="H34" s="1"/>
    </row>
    <row r="35" spans="2:8" ht="12.75">
      <c r="B35" s="198" t="s">
        <v>133</v>
      </c>
      <c r="C35" s="199"/>
      <c r="D35" s="200">
        <f>G31-D30-D32</f>
        <v>237892.45362787205</v>
      </c>
      <c r="E35"/>
      <c r="F35"/>
      <c r="G35"/>
      <c r="H35" s="1"/>
    </row>
    <row r="36" ht="12.75">
      <c r="E36"/>
    </row>
    <row r="37" spans="1:11" ht="23.25">
      <c r="A37" s="136" t="s">
        <v>338</v>
      </c>
      <c r="C37"/>
      <c r="D37"/>
      <c r="E37"/>
      <c r="F37"/>
      <c r="G37" s="136" t="s">
        <v>134</v>
      </c>
      <c r="H37" s="187"/>
      <c r="I37" s="188"/>
      <c r="J37" s="136" t="s">
        <v>135</v>
      </c>
      <c r="K37" s="189"/>
    </row>
    <row r="38" spans="1:11" ht="12.75">
      <c r="A38"/>
      <c r="C38"/>
      <c r="D38"/>
      <c r="E38"/>
      <c r="F38"/>
      <c r="G38" s="54"/>
      <c r="H38" s="187"/>
      <c r="I38" s="189"/>
      <c r="J38" s="189"/>
      <c r="K38" s="189"/>
    </row>
    <row r="39" spans="1:11" ht="12.75">
      <c r="A39" s="137" t="s">
        <v>67</v>
      </c>
      <c r="B39" s="138" t="s">
        <v>68</v>
      </c>
      <c r="C39" s="138" t="s">
        <v>107</v>
      </c>
      <c r="D39" s="138" t="s">
        <v>108</v>
      </c>
      <c r="E39" s="139" t="s">
        <v>69</v>
      </c>
      <c r="F39"/>
      <c r="G39" s="196">
        <v>2013</v>
      </c>
      <c r="H39" s="197" t="s">
        <v>136</v>
      </c>
      <c r="I39" s="187"/>
      <c r="J39" s="196">
        <v>2013</v>
      </c>
      <c r="K39" s="197" t="s">
        <v>136</v>
      </c>
    </row>
    <row r="40" spans="1:11" ht="25.5">
      <c r="A40">
        <v>1</v>
      </c>
      <c r="B40" s="145" t="s">
        <v>95</v>
      </c>
      <c r="C40" s="81">
        <v>7696000</v>
      </c>
      <c r="D40" s="146">
        <v>7590000</v>
      </c>
      <c r="E40" s="140">
        <f aca="true" t="shared" si="4" ref="E40:E45">(D40/C40)-1</f>
        <v>-0.01377338877338874</v>
      </c>
      <c r="F40"/>
      <c r="G40" s="195" t="s">
        <v>137</v>
      </c>
      <c r="H40" s="1">
        <v>250000</v>
      </c>
      <c r="I40" s="8"/>
      <c r="J40" s="8" t="s">
        <v>138</v>
      </c>
      <c r="K40" s="152">
        <v>493710.95</v>
      </c>
    </row>
    <row r="41" spans="1:11" ht="12.75">
      <c r="A41">
        <v>2</v>
      </c>
      <c r="B41" s="145" t="s">
        <v>96</v>
      </c>
      <c r="C41" s="81">
        <v>140000</v>
      </c>
      <c r="D41" s="81">
        <v>123500</v>
      </c>
      <c r="E41" s="140">
        <f t="shared" si="4"/>
        <v>-0.11785714285714288</v>
      </c>
      <c r="F41"/>
      <c r="G41" s="195" t="s">
        <v>139</v>
      </c>
      <c r="H41" s="1">
        <v>291778.14</v>
      </c>
      <c r="J41" t="s">
        <v>140</v>
      </c>
      <c r="K41" s="161">
        <v>150000</v>
      </c>
    </row>
    <row r="42" spans="1:11" ht="12.75">
      <c r="A42">
        <v>3</v>
      </c>
      <c r="B42" s="145" t="s">
        <v>97</v>
      </c>
      <c r="C42" s="58">
        <v>2938248.52</v>
      </c>
      <c r="D42" s="58">
        <f>3155452+8000</f>
        <v>3163452</v>
      </c>
      <c r="E42" s="140">
        <f t="shared" si="4"/>
        <v>0.07664548402461202</v>
      </c>
      <c r="F42"/>
      <c r="G42" s="195" t="s">
        <v>139</v>
      </c>
      <c r="H42" s="1">
        <v>133870.08</v>
      </c>
      <c r="J42" t="s">
        <v>141</v>
      </c>
      <c r="K42" s="161">
        <v>66514.16</v>
      </c>
    </row>
    <row r="43" spans="1:11" ht="12.75">
      <c r="A43">
        <v>4</v>
      </c>
      <c r="B43" s="145" t="s">
        <v>98</v>
      </c>
      <c r="C43" s="81">
        <v>3776501.64</v>
      </c>
      <c r="D43" s="81">
        <v>3973700.74</v>
      </c>
      <c r="E43" s="140">
        <f t="shared" si="4"/>
        <v>0.052217400864150054</v>
      </c>
      <c r="F43"/>
      <c r="G43" s="195" t="s">
        <v>142</v>
      </c>
      <c r="H43" s="1">
        <v>105000</v>
      </c>
      <c r="J43" t="s">
        <v>143</v>
      </c>
      <c r="K43" s="161">
        <v>262500</v>
      </c>
    </row>
    <row r="44" spans="1:11" ht="12.75">
      <c r="A44">
        <v>5</v>
      </c>
      <c r="B44" s="145" t="s">
        <v>99</v>
      </c>
      <c r="C44" s="81">
        <v>64200</v>
      </c>
      <c r="D44" s="81">
        <v>45346</v>
      </c>
      <c r="E44" s="140">
        <f t="shared" si="4"/>
        <v>-0.29367601246105923</v>
      </c>
      <c r="F44" s="7"/>
      <c r="G44" s="195" t="s">
        <v>144</v>
      </c>
      <c r="H44" s="1">
        <v>180000</v>
      </c>
      <c r="I44" s="20"/>
      <c r="J44" s="20" t="s">
        <v>145</v>
      </c>
      <c r="K44" s="161">
        <v>291778.14</v>
      </c>
    </row>
    <row r="45" spans="1:11" ht="12.75">
      <c r="A45">
        <v>7</v>
      </c>
      <c r="B45" s="145" t="s">
        <v>100</v>
      </c>
      <c r="C45" s="81">
        <v>1507849.99</v>
      </c>
      <c r="D45" s="81">
        <v>1025095.5</v>
      </c>
      <c r="E45" s="140">
        <f t="shared" si="4"/>
        <v>-0.32016082050708505</v>
      </c>
      <c r="F45"/>
      <c r="G45" s="195" t="s">
        <v>146</v>
      </c>
      <c r="H45" s="1">
        <v>48702.5</v>
      </c>
      <c r="I45" s="20"/>
      <c r="J45" s="20" t="s">
        <v>147</v>
      </c>
      <c r="K45" s="161">
        <v>133870.08</v>
      </c>
    </row>
    <row r="46" spans="1:11" ht="12.75">
      <c r="A46">
        <v>8</v>
      </c>
      <c r="B46" s="145" t="s">
        <v>101</v>
      </c>
      <c r="C46" s="81"/>
      <c r="D46" s="81"/>
      <c r="E46" s="140"/>
      <c r="F46"/>
      <c r="G46" s="195" t="s">
        <v>148</v>
      </c>
      <c r="H46" s="1">
        <v>83490</v>
      </c>
      <c r="I46" s="20"/>
      <c r="J46" s="20" t="s">
        <v>149</v>
      </c>
      <c r="K46" s="161">
        <v>42196.71</v>
      </c>
    </row>
    <row r="47" spans="1:11" ht="12.75">
      <c r="A47">
        <v>9</v>
      </c>
      <c r="B47" s="145" t="s">
        <v>102</v>
      </c>
      <c r="C47" s="81">
        <v>300000</v>
      </c>
      <c r="D47" s="81"/>
      <c r="E47" s="140"/>
      <c r="F47"/>
      <c r="G47" s="195" t="s">
        <v>150</v>
      </c>
      <c r="H47" s="1">
        <v>48495.11</v>
      </c>
      <c r="I47" s="87"/>
      <c r="J47" s="87" t="s">
        <v>151</v>
      </c>
      <c r="K47" s="161">
        <v>300000</v>
      </c>
    </row>
    <row r="48" spans="1:11" ht="12.75">
      <c r="A48"/>
      <c r="B48" s="141" t="s">
        <v>503</v>
      </c>
      <c r="C48" s="142">
        <f>SUM(C40:C47)</f>
        <v>16422800.15</v>
      </c>
      <c r="D48" s="142">
        <f>SUM(D40:D47)</f>
        <v>15921094.24</v>
      </c>
      <c r="E48" s="143">
        <f>(D48/C48)-1</f>
        <v>-0.030549352450105816</v>
      </c>
      <c r="F48"/>
      <c r="G48" s="195" t="s">
        <v>333</v>
      </c>
      <c r="H48" s="1">
        <v>366514.16</v>
      </c>
      <c r="I48" s="87"/>
      <c r="J48" s="87" t="s">
        <v>152</v>
      </c>
      <c r="K48" s="161">
        <v>139150</v>
      </c>
    </row>
    <row r="49" spans="1:11" ht="12.75">
      <c r="A49"/>
      <c r="C49"/>
      <c r="D49"/>
      <c r="E49"/>
      <c r="F49"/>
      <c r="G49" s="193" t="s">
        <v>503</v>
      </c>
      <c r="H49" s="191">
        <f>SUM(H40:H48)</f>
        <v>1507849.99</v>
      </c>
      <c r="I49" s="87"/>
      <c r="J49" s="87" t="s">
        <v>153</v>
      </c>
      <c r="K49" s="161">
        <v>25000</v>
      </c>
    </row>
    <row r="50" spans="1:11" ht="23.25">
      <c r="A50" s="136" t="s">
        <v>336</v>
      </c>
      <c r="C50"/>
      <c r="D50"/>
      <c r="E50"/>
      <c r="F50"/>
      <c r="G50" s="188"/>
      <c r="H50" s="54"/>
      <c r="I50" s="87"/>
      <c r="J50" s="87" t="s">
        <v>154</v>
      </c>
      <c r="K50" s="161">
        <v>12123.4</v>
      </c>
    </row>
    <row r="51" spans="1:11" ht="12.75">
      <c r="A51"/>
      <c r="C51"/>
      <c r="D51"/>
      <c r="E51"/>
      <c r="F51"/>
      <c r="G51" s="188"/>
      <c r="H51" s="54"/>
      <c r="I51" s="87"/>
      <c r="J51" s="87" t="s">
        <v>155</v>
      </c>
      <c r="K51" s="161">
        <v>5000</v>
      </c>
    </row>
    <row r="52" spans="1:11" ht="12.75">
      <c r="A52" s="137" t="s">
        <v>67</v>
      </c>
      <c r="B52" s="138" t="s">
        <v>68</v>
      </c>
      <c r="C52" s="138" t="s">
        <v>107</v>
      </c>
      <c r="D52" s="138" t="s">
        <v>108</v>
      </c>
      <c r="E52" s="139" t="s">
        <v>69</v>
      </c>
      <c r="F52"/>
      <c r="G52" s="54"/>
      <c r="H52" s="187"/>
      <c r="I52" s="194"/>
      <c r="J52" s="194" t="s">
        <v>156</v>
      </c>
      <c r="K52" s="161">
        <v>25000</v>
      </c>
    </row>
    <row r="53" spans="1:11" ht="12.75">
      <c r="A53">
        <v>1</v>
      </c>
      <c r="B53" s="145" t="s">
        <v>103</v>
      </c>
      <c r="C53" s="81">
        <v>6360306.7</v>
      </c>
      <c r="D53" s="81">
        <f>C21</f>
        <v>6479462.146372128</v>
      </c>
      <c r="E53" s="202">
        <f aca="true" t="shared" si="5" ref="E53:E59">(D53/C53)-1</f>
        <v>0.01873422965155558</v>
      </c>
      <c r="F53"/>
      <c r="G53" s="54"/>
      <c r="H53" s="87"/>
      <c r="I53" s="87"/>
      <c r="J53" s="87" t="s">
        <v>157</v>
      </c>
      <c r="K53" s="161">
        <v>8000</v>
      </c>
    </row>
    <row r="54" spans="1:11" ht="12.75">
      <c r="A54">
        <v>2</v>
      </c>
      <c r="B54" s="145" t="s">
        <v>104</v>
      </c>
      <c r="C54" s="81">
        <v>5574485.649999999</v>
      </c>
      <c r="D54" s="81">
        <f>6072323.26+4000+9000</f>
        <v>6085323.26</v>
      </c>
      <c r="E54" s="140">
        <f t="shared" si="5"/>
        <v>0.09163851915198684</v>
      </c>
      <c r="F54"/>
      <c r="G54" s="54"/>
      <c r="H54" s="87"/>
      <c r="I54" s="87"/>
      <c r="J54" s="87" t="s">
        <v>158</v>
      </c>
      <c r="K54" s="161">
        <v>2000</v>
      </c>
    </row>
    <row r="55" spans="1:11" ht="12.75">
      <c r="A55">
        <v>3</v>
      </c>
      <c r="B55" s="145" t="s">
        <v>105</v>
      </c>
      <c r="C55" s="81">
        <v>203292.02</v>
      </c>
      <c r="D55" s="81">
        <v>111400.44</v>
      </c>
      <c r="E55" s="140">
        <f t="shared" si="5"/>
        <v>-0.4520176443718744</v>
      </c>
      <c r="F55" s="24"/>
      <c r="G55" s="54"/>
      <c r="H55" s="87"/>
      <c r="I55" s="87"/>
      <c r="J55" s="87" t="s">
        <v>159</v>
      </c>
      <c r="K55" s="161">
        <v>95000</v>
      </c>
    </row>
    <row r="56" spans="1:11" ht="12.75">
      <c r="A56">
        <v>4</v>
      </c>
      <c r="B56" s="145" t="s">
        <v>98</v>
      </c>
      <c r="C56" s="81">
        <v>766478.73</v>
      </c>
      <c r="D56" s="81">
        <f>847853.97-4000+3000</f>
        <v>846853.97</v>
      </c>
      <c r="E56" s="140">
        <f t="shared" si="5"/>
        <v>0.10486297512782894</v>
      </c>
      <c r="F56" s="24"/>
      <c r="G56" s="54"/>
      <c r="H56" s="192"/>
      <c r="I56" s="87"/>
      <c r="J56" s="20" t="s">
        <v>150</v>
      </c>
      <c r="K56" s="161">
        <v>48495.11</v>
      </c>
    </row>
    <row r="57" spans="1:11" ht="12.75">
      <c r="A57">
        <v>6</v>
      </c>
      <c r="B57" s="145" t="s">
        <v>106</v>
      </c>
      <c r="C57" s="81">
        <v>2232638.55</v>
      </c>
      <c r="D57" s="81">
        <f>1295287.95-32300</f>
        <v>1262987.95</v>
      </c>
      <c r="E57" s="140">
        <f t="shared" si="5"/>
        <v>-0.434307022065887</v>
      </c>
      <c r="F57"/>
      <c r="G57" s="54"/>
      <c r="H57" s="54"/>
      <c r="I57" s="194"/>
      <c r="J57" s="35" t="s">
        <v>160</v>
      </c>
      <c r="K57" s="161">
        <v>100000</v>
      </c>
    </row>
    <row r="58" spans="1:11" ht="12.75">
      <c r="A58">
        <v>9</v>
      </c>
      <c r="B58" s="145" t="s">
        <v>102</v>
      </c>
      <c r="C58" s="81">
        <v>1285598.5</v>
      </c>
      <c r="D58" s="81">
        <v>1135066.47</v>
      </c>
      <c r="E58" s="140">
        <f t="shared" si="5"/>
        <v>-0.1170910124739567</v>
      </c>
      <c r="F58" s="24"/>
      <c r="G58" s="54"/>
      <c r="H58" s="187"/>
      <c r="I58" s="87"/>
      <c r="J58" s="20" t="s">
        <v>895</v>
      </c>
      <c r="K58" s="161">
        <v>3000</v>
      </c>
    </row>
    <row r="59" spans="1:11" ht="12.75">
      <c r="A59"/>
      <c r="B59" s="141" t="s">
        <v>503</v>
      </c>
      <c r="C59" s="144">
        <f>SUM(C53:C58)</f>
        <v>16422800.149999999</v>
      </c>
      <c r="D59" s="144">
        <f>SUM(D53:D58)</f>
        <v>15921094.236372128</v>
      </c>
      <c r="E59" s="143">
        <f t="shared" si="5"/>
        <v>-0.03054935267101022</v>
      </c>
      <c r="F59"/>
      <c r="G59" s="54"/>
      <c r="H59" s="115"/>
      <c r="I59" s="87"/>
      <c r="J59" s="20" t="s">
        <v>161</v>
      </c>
      <c r="K59" s="161">
        <v>1300</v>
      </c>
    </row>
    <row r="60" spans="1:11" ht="12.75">
      <c r="A60"/>
      <c r="C60"/>
      <c r="D60"/>
      <c r="E60"/>
      <c r="F60"/>
      <c r="G60"/>
      <c r="H60" s="24"/>
      <c r="I60" s="87"/>
      <c r="J60" s="20" t="s">
        <v>173</v>
      </c>
      <c r="K60" s="161">
        <v>28000</v>
      </c>
    </row>
    <row r="61" spans="1:11" ht="12.75">
      <c r="A61"/>
      <c r="C61"/>
      <c r="D61"/>
      <c r="E61"/>
      <c r="F61"/>
      <c r="G61"/>
      <c r="H61" s="24"/>
      <c r="I61" s="192"/>
      <c r="J61" s="193" t="s">
        <v>503</v>
      </c>
      <c r="K61" s="142">
        <f>SUM(K40:K60)</f>
        <v>2232638.55</v>
      </c>
    </row>
    <row r="62" spans="6:10" ht="12.75">
      <c r="F62" s="189"/>
      <c r="G62" s="189"/>
      <c r="H62" s="189"/>
      <c r="I62" s="189"/>
      <c r="J62" s="190"/>
    </row>
    <row r="63" spans="6:11" ht="12.75">
      <c r="F63" s="189"/>
      <c r="G63" s="196">
        <v>2014</v>
      </c>
      <c r="H63" s="196" t="s">
        <v>136</v>
      </c>
      <c r="I63" s="187"/>
      <c r="J63" s="196">
        <v>2014</v>
      </c>
      <c r="K63" s="197" t="s">
        <v>136</v>
      </c>
    </row>
    <row r="64" spans="6:11" ht="12.75">
      <c r="F64" s="189"/>
      <c r="G64" s="195" t="s">
        <v>214</v>
      </c>
      <c r="H64" s="1">
        <v>250000</v>
      </c>
      <c r="I64" s="189"/>
      <c r="J64" s="195" t="s">
        <v>307</v>
      </c>
      <c r="K64" s="1">
        <f>473794.95-32300</f>
        <v>441494.95</v>
      </c>
    </row>
    <row r="65" spans="6:11" ht="12.75">
      <c r="F65" s="189"/>
      <c r="G65" s="195" t="s">
        <v>249</v>
      </c>
      <c r="H65" s="1">
        <v>48703</v>
      </c>
      <c r="I65" s="189"/>
      <c r="J65" s="195" t="s">
        <v>304</v>
      </c>
      <c r="K65" s="1">
        <v>150000</v>
      </c>
    </row>
    <row r="66" spans="6:11" ht="12.75">
      <c r="F66" s="189"/>
      <c r="G66" s="195" t="s">
        <v>251</v>
      </c>
      <c r="H66" s="1">
        <v>105000</v>
      </c>
      <c r="I66" s="189"/>
      <c r="J66" s="195" t="s">
        <v>214</v>
      </c>
      <c r="K66" s="1">
        <v>250000</v>
      </c>
    </row>
    <row r="67" spans="6:11" ht="12.75">
      <c r="F67" s="189"/>
      <c r="G67" s="195" t="s">
        <v>252</v>
      </c>
      <c r="H67" s="1">
        <v>83490</v>
      </c>
      <c r="I67" s="189"/>
      <c r="J67" s="195" t="s">
        <v>200</v>
      </c>
      <c r="K67" s="1">
        <v>285000</v>
      </c>
    </row>
    <row r="68" spans="6:11" ht="12.75">
      <c r="F68" s="189"/>
      <c r="G68" s="195" t="s">
        <v>185</v>
      </c>
      <c r="H68" s="1">
        <v>180000</v>
      </c>
      <c r="I68" s="189"/>
      <c r="J68" s="195" t="s">
        <v>202</v>
      </c>
      <c r="K68" s="1">
        <v>132193</v>
      </c>
    </row>
    <row r="69" spans="6:11" ht="12.75">
      <c r="F69" s="189"/>
      <c r="G69" s="195" t="s">
        <v>333</v>
      </c>
      <c r="H69" s="1">
        <v>357902.5</v>
      </c>
      <c r="I69" s="189"/>
      <c r="J69" s="195" t="s">
        <v>895</v>
      </c>
      <c r="K69" s="1">
        <v>3000</v>
      </c>
    </row>
    <row r="70" spans="6:11" ht="12.75">
      <c r="F70" s="189"/>
      <c r="G70" s="193" t="s">
        <v>503</v>
      </c>
      <c r="H70" s="191">
        <f>SUM(H61:H69)</f>
        <v>1025095.5</v>
      </c>
      <c r="I70" s="189"/>
      <c r="J70" s="195" t="s">
        <v>380</v>
      </c>
      <c r="K70" s="1">
        <v>1300</v>
      </c>
    </row>
    <row r="71" spans="6:11" ht="12.75">
      <c r="F71" s="189"/>
      <c r="G71" s="189"/>
      <c r="H71" s="189"/>
      <c r="I71" s="189"/>
      <c r="J71" s="193" t="s">
        <v>503</v>
      </c>
      <c r="K71" s="191">
        <f>SUM(K62:K70)</f>
        <v>1262987.95</v>
      </c>
    </row>
    <row r="72" spans="6:10" ht="12.75">
      <c r="F72" s="189"/>
      <c r="G72" s="189"/>
      <c r="H72" s="189"/>
      <c r="I72" s="189"/>
      <c r="J72" s="190"/>
    </row>
    <row r="73" spans="6:10" ht="12.75">
      <c r="F73" s="189"/>
      <c r="G73" s="189"/>
      <c r="H73" s="189"/>
      <c r="I73" s="189"/>
      <c r="J73" s="190"/>
    </row>
    <row r="74" spans="6:10" ht="12.75">
      <c r="F74" s="58"/>
      <c r="G74" s="58"/>
      <c r="H74" s="58"/>
      <c r="I74" s="58"/>
      <c r="J74" s="190"/>
    </row>
    <row r="75" spans="6:10" ht="12.75">
      <c r="F75" s="58"/>
      <c r="G75" s="58"/>
      <c r="H75" s="58"/>
      <c r="I75" s="58"/>
      <c r="J75" s="190"/>
    </row>
    <row r="76" spans="6:10" ht="12.75">
      <c r="F76" s="58"/>
      <c r="G76" s="58"/>
      <c r="H76" s="58"/>
      <c r="I76" s="58"/>
      <c r="J76" s="190"/>
    </row>
    <row r="77" spans="6:10" ht="12.75">
      <c r="F77" s="58"/>
      <c r="G77" s="58"/>
      <c r="H77" s="58"/>
      <c r="I77" s="58"/>
      <c r="J77" s="58"/>
    </row>
    <row r="78" spans="6:10" ht="12.75">
      <c r="F78" s="54"/>
      <c r="G78" s="54"/>
      <c r="H78" s="54"/>
      <c r="I78" s="54"/>
      <c r="J78" s="54"/>
    </row>
    <row r="79" spans="6:10" ht="12.75">
      <c r="F79" s="54"/>
      <c r="G79" s="54"/>
      <c r="H79" s="54"/>
      <c r="I79" s="54"/>
      <c r="J79" s="54"/>
    </row>
    <row r="80" spans="6:10" ht="12.75">
      <c r="F80" s="58"/>
      <c r="G80" s="54"/>
      <c r="H80" s="54"/>
      <c r="I80" s="54"/>
      <c r="J80" s="54"/>
    </row>
    <row r="81" spans="6:8" ht="12.75">
      <c r="F81" s="54"/>
      <c r="G81" s="54"/>
      <c r="H81" s="54"/>
    </row>
    <row r="82" spans="6:8" ht="12.75">
      <c r="F82" s="54"/>
      <c r="G82" s="54"/>
      <c r="H82" s="54"/>
    </row>
    <row r="83" spans="6:8" ht="12.75">
      <c r="F83" s="54"/>
      <c r="G83" s="54"/>
      <c r="H83" s="54"/>
    </row>
    <row r="84" spans="6:8" ht="12.75">
      <c r="F84" s="54"/>
      <c r="G84" s="54"/>
      <c r="H84" s="54"/>
    </row>
    <row r="85" spans="6:7" ht="12.75">
      <c r="F85"/>
      <c r="G85"/>
    </row>
    <row r="86" spans="6:7" ht="12.75">
      <c r="F86"/>
      <c r="G86"/>
    </row>
  </sheetData>
  <sheetProtection/>
  <printOptions/>
  <pageMargins left="0.35433070866141736" right="0.35433070866141736" top="0.3937007874015748" bottom="0.3937007874015748" header="0" footer="0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="85" zoomScaleNormal="85" zoomScalePageLayoutView="0" workbookViewId="0" topLeftCell="A1">
      <selection activeCell="D23" sqref="D23"/>
    </sheetView>
  </sheetViews>
  <sheetFormatPr defaultColWidth="11.421875" defaultRowHeight="12.75"/>
  <cols>
    <col min="1" max="1" width="4.8515625" style="34" bestFit="1" customWidth="1"/>
    <col min="2" max="3" width="6.00390625" style="34" bestFit="1" customWidth="1"/>
    <col min="4" max="4" width="47.28125" style="30" bestFit="1" customWidth="1"/>
    <col min="5" max="5" width="16.7109375" style="33" bestFit="1" customWidth="1"/>
    <col min="6" max="6" width="17.7109375" style="33" customWidth="1"/>
    <col min="7" max="7" width="15.8515625" style="33" customWidth="1"/>
    <col min="8" max="8" width="13.140625" style="30" customWidth="1"/>
    <col min="9" max="16384" width="11.421875" style="30" customWidth="1"/>
  </cols>
  <sheetData>
    <row r="1" spans="1:7" ht="18">
      <c r="A1" s="111" t="s">
        <v>354</v>
      </c>
      <c r="B1" s="112"/>
      <c r="C1" s="112"/>
      <c r="D1" s="113"/>
      <c r="E1" s="1"/>
      <c r="F1" s="1"/>
      <c r="G1" s="1"/>
    </row>
    <row r="2" spans="1:7" s="24" customFormat="1" ht="18">
      <c r="A2" s="114"/>
      <c r="B2" s="21"/>
      <c r="C2" s="21"/>
      <c r="D2" s="115"/>
      <c r="E2" s="7"/>
      <c r="F2" s="7"/>
      <c r="G2" s="7"/>
    </row>
    <row r="3" spans="1:4" ht="17.25" customHeight="1">
      <c r="A3" s="31" t="s">
        <v>336</v>
      </c>
      <c r="B3" s="11"/>
      <c r="C3" s="11"/>
      <c r="D3" s="32"/>
    </row>
    <row r="4" spans="1:8" ht="17.25" customHeight="1">
      <c r="A4" s="31"/>
      <c r="B4" s="11"/>
      <c r="C4" s="11"/>
      <c r="D4" s="32"/>
      <c r="G4" s="12">
        <v>2013</v>
      </c>
      <c r="H4" s="12">
        <v>2014</v>
      </c>
    </row>
    <row r="5" spans="1:8" ht="20.25">
      <c r="A5" s="12" t="s">
        <v>469</v>
      </c>
      <c r="B5" s="27"/>
      <c r="C5" s="27"/>
      <c r="D5" s="27"/>
      <c r="E5" s="27"/>
      <c r="F5" s="27"/>
      <c r="G5" s="65">
        <v>34032.93</v>
      </c>
      <c r="H5" s="65">
        <v>26341.2</v>
      </c>
    </row>
    <row r="6" spans="1:8" ht="20.25">
      <c r="A6" s="12"/>
      <c r="B6" s="27"/>
      <c r="C6" s="27"/>
      <c r="D6" s="27"/>
      <c r="E6" s="27"/>
      <c r="F6" s="65" t="s">
        <v>470</v>
      </c>
      <c r="G6" s="65">
        <v>46130.01</v>
      </c>
      <c r="H6" s="65">
        <v>34541.2</v>
      </c>
    </row>
    <row r="7" spans="1:8" ht="10.5" customHeight="1">
      <c r="A7" s="12"/>
      <c r="B7" s="27"/>
      <c r="C7" s="27"/>
      <c r="D7" s="27"/>
      <c r="E7" s="27"/>
      <c r="F7" s="27"/>
      <c r="G7" s="27"/>
      <c r="H7" s="65"/>
    </row>
    <row r="8" spans="1:4" ht="17.25" customHeight="1">
      <c r="A8" s="12" t="s">
        <v>471</v>
      </c>
      <c r="B8" s="11"/>
      <c r="C8" s="11"/>
      <c r="D8" s="32"/>
    </row>
    <row r="9" spans="1:8" ht="54.75" customHeight="1">
      <c r="A9" s="5" t="s">
        <v>269</v>
      </c>
      <c r="B9" s="5" t="s">
        <v>270</v>
      </c>
      <c r="C9" s="5" t="s">
        <v>271</v>
      </c>
      <c r="D9" s="9" t="s">
        <v>272</v>
      </c>
      <c r="E9" s="28" t="s">
        <v>273</v>
      </c>
      <c r="F9" s="28" t="s">
        <v>274</v>
      </c>
      <c r="G9" s="49" t="s">
        <v>275</v>
      </c>
      <c r="H9" s="48" t="s">
        <v>260</v>
      </c>
    </row>
    <row r="10" spans="1:8" ht="30" customHeight="1">
      <c r="A10" s="34" t="s">
        <v>339</v>
      </c>
      <c r="B10" s="34" t="s">
        <v>340</v>
      </c>
      <c r="C10" s="34" t="s">
        <v>341</v>
      </c>
      <c r="D10" s="35" t="s">
        <v>342</v>
      </c>
      <c r="E10" s="33">
        <v>1650</v>
      </c>
      <c r="F10" s="33">
        <v>1650</v>
      </c>
      <c r="G10" s="91">
        <v>1620</v>
      </c>
      <c r="H10" s="72">
        <v>1700</v>
      </c>
    </row>
    <row r="11" spans="1:8" ht="12.75">
      <c r="A11" s="34" t="s">
        <v>339</v>
      </c>
      <c r="B11" s="34" t="s">
        <v>340</v>
      </c>
      <c r="C11" s="34" t="s">
        <v>343</v>
      </c>
      <c r="D11" s="35" t="s">
        <v>344</v>
      </c>
      <c r="E11" s="33">
        <v>2000</v>
      </c>
      <c r="F11" s="33">
        <v>3000</v>
      </c>
      <c r="G11" s="91">
        <v>2886.21</v>
      </c>
      <c r="H11" s="72">
        <v>3000</v>
      </c>
    </row>
    <row r="12" spans="1:9" ht="12.75">
      <c r="A12" s="34" t="s">
        <v>339</v>
      </c>
      <c r="B12" s="34" t="s">
        <v>340</v>
      </c>
      <c r="C12" s="34" t="s">
        <v>345</v>
      </c>
      <c r="D12" s="35" t="s">
        <v>346</v>
      </c>
      <c r="E12" s="33">
        <v>2000</v>
      </c>
      <c r="F12" s="33">
        <v>2000</v>
      </c>
      <c r="G12" s="91">
        <v>282.03</v>
      </c>
      <c r="H12" s="72">
        <v>1000</v>
      </c>
      <c r="I12" s="72"/>
    </row>
    <row r="13" spans="1:8" ht="12.75">
      <c r="A13" s="34" t="s">
        <v>339</v>
      </c>
      <c r="B13" s="34" t="s">
        <v>340</v>
      </c>
      <c r="C13" s="34" t="s">
        <v>347</v>
      </c>
      <c r="D13" s="35" t="s">
        <v>348</v>
      </c>
      <c r="E13" s="33">
        <v>500</v>
      </c>
      <c r="F13" s="33">
        <v>500</v>
      </c>
      <c r="G13" s="91">
        <v>0</v>
      </c>
      <c r="H13" s="72">
        <v>500</v>
      </c>
    </row>
    <row r="14" spans="1:9" ht="12.75">
      <c r="A14" s="34" t="s">
        <v>339</v>
      </c>
      <c r="B14" s="34" t="s">
        <v>340</v>
      </c>
      <c r="C14" s="34" t="s">
        <v>349</v>
      </c>
      <c r="D14" s="35" t="s">
        <v>350</v>
      </c>
      <c r="E14" s="33">
        <v>10400</v>
      </c>
      <c r="F14" s="33">
        <v>9400</v>
      </c>
      <c r="G14" s="91">
        <v>8185.65</v>
      </c>
      <c r="H14" s="72">
        <v>9400</v>
      </c>
      <c r="I14" s="72"/>
    </row>
    <row r="15" spans="1:8" ht="12.75">
      <c r="A15" s="34" t="s">
        <v>339</v>
      </c>
      <c r="B15" s="34" t="s">
        <v>351</v>
      </c>
      <c r="C15" s="34" t="s">
        <v>343</v>
      </c>
      <c r="D15" s="35" t="s">
        <v>352</v>
      </c>
      <c r="E15" s="33">
        <v>50</v>
      </c>
      <c r="F15" s="33">
        <v>50</v>
      </c>
      <c r="G15" s="91">
        <v>0</v>
      </c>
      <c r="H15" s="72">
        <v>50</v>
      </c>
    </row>
    <row r="16" spans="1:8" ht="12.75">
      <c r="A16" s="34" t="s">
        <v>339</v>
      </c>
      <c r="B16" s="34" t="s">
        <v>351</v>
      </c>
      <c r="C16" s="34" t="s">
        <v>345</v>
      </c>
      <c r="D16" s="35" t="s">
        <v>353</v>
      </c>
      <c r="E16" s="33">
        <v>500</v>
      </c>
      <c r="F16" s="33">
        <v>500</v>
      </c>
      <c r="G16" s="91">
        <v>100.25</v>
      </c>
      <c r="H16" s="72">
        <v>500</v>
      </c>
    </row>
    <row r="17" spans="1:8" s="14" customFormat="1" ht="12.75">
      <c r="A17" s="5"/>
      <c r="B17" s="5"/>
      <c r="C17" s="5"/>
      <c r="E17" s="6">
        <v>17100</v>
      </c>
      <c r="F17" s="6">
        <v>17100</v>
      </c>
      <c r="G17" s="23">
        <v>13074.14</v>
      </c>
      <c r="H17" s="6">
        <f>+SUM(H10:H16)</f>
        <v>16150</v>
      </c>
    </row>
    <row r="18" spans="1:8" s="14" customFormat="1" ht="12.75">
      <c r="A18" s="5"/>
      <c r="B18" s="5"/>
      <c r="C18" s="5"/>
      <c r="E18" s="6"/>
      <c r="F18" s="6"/>
      <c r="G18" s="23"/>
      <c r="H18" s="66"/>
    </row>
    <row r="19" spans="1:7" s="26" customFormat="1" ht="15.75">
      <c r="A19" s="12" t="s">
        <v>472</v>
      </c>
      <c r="B19" s="25"/>
      <c r="C19" s="25"/>
      <c r="E19" s="23"/>
      <c r="F19" s="23"/>
      <c r="G19" s="23"/>
    </row>
    <row r="20" spans="1:8" ht="54.75" customHeight="1">
      <c r="A20" s="5" t="s">
        <v>269</v>
      </c>
      <c r="B20" s="5" t="s">
        <v>270</v>
      </c>
      <c r="C20" s="5" t="s">
        <v>271</v>
      </c>
      <c r="D20" s="9" t="s">
        <v>272</v>
      </c>
      <c r="E20" s="28" t="s">
        <v>273</v>
      </c>
      <c r="F20" s="28" t="s">
        <v>274</v>
      </c>
      <c r="G20" s="49" t="s">
        <v>275</v>
      </c>
      <c r="H20" s="48" t="s">
        <v>260</v>
      </c>
    </row>
    <row r="21" spans="1:8" ht="27" customHeight="1">
      <c r="A21" s="4" t="s">
        <v>339</v>
      </c>
      <c r="B21" s="4" t="s">
        <v>340</v>
      </c>
      <c r="C21" s="4" t="s">
        <v>291</v>
      </c>
      <c r="D21" s="20" t="s">
        <v>355</v>
      </c>
      <c r="E21" s="1">
        <v>10000</v>
      </c>
      <c r="F21" s="1">
        <v>10000</v>
      </c>
      <c r="G21" s="7">
        <v>0</v>
      </c>
      <c r="H21" s="1">
        <v>10000</v>
      </c>
    </row>
    <row r="22" spans="1:8" ht="12.75">
      <c r="A22" s="4" t="s">
        <v>339</v>
      </c>
      <c r="B22" s="4" t="s">
        <v>340</v>
      </c>
      <c r="C22" s="4" t="s">
        <v>295</v>
      </c>
      <c r="D22" s="20" t="s">
        <v>356</v>
      </c>
      <c r="E22" s="1">
        <v>3000</v>
      </c>
      <c r="F22" s="1">
        <v>3000</v>
      </c>
      <c r="G22" s="7">
        <v>3000</v>
      </c>
      <c r="H22" s="1">
        <v>3000</v>
      </c>
    </row>
    <row r="23" spans="1:8" ht="12.75">
      <c r="A23" s="4" t="s">
        <v>339</v>
      </c>
      <c r="B23" s="4" t="s">
        <v>340</v>
      </c>
      <c r="C23" s="4" t="s">
        <v>357</v>
      </c>
      <c r="D23" s="20" t="s">
        <v>358</v>
      </c>
      <c r="E23" s="1">
        <v>850</v>
      </c>
      <c r="F23" s="1">
        <v>850</v>
      </c>
      <c r="G23" s="7">
        <v>0</v>
      </c>
      <c r="H23" s="1">
        <v>850</v>
      </c>
    </row>
    <row r="24" spans="1:8" s="14" customFormat="1" ht="12.75">
      <c r="A24" s="5"/>
      <c r="B24" s="5"/>
      <c r="C24" s="5"/>
      <c r="E24" s="6">
        <v>13850</v>
      </c>
      <c r="F24" s="6">
        <v>13850</v>
      </c>
      <c r="G24" s="23">
        <v>3000</v>
      </c>
      <c r="H24" s="6">
        <f>+SUM(H21:H23)</f>
        <v>13850</v>
      </c>
    </row>
    <row r="25" spans="1:8" s="14" customFormat="1" ht="12.75">
      <c r="A25" s="5"/>
      <c r="B25" s="5"/>
      <c r="C25" s="5"/>
      <c r="E25" s="6"/>
      <c r="F25" s="6"/>
      <c r="G25" s="23"/>
      <c r="H25" s="66"/>
    </row>
    <row r="26" spans="1:7" ht="12.75">
      <c r="A26" s="4"/>
      <c r="B26" s="4"/>
      <c r="C26" s="4"/>
      <c r="E26" s="1"/>
      <c r="F26" s="1"/>
      <c r="G26" s="1"/>
    </row>
    <row r="27" spans="4:8" ht="12.75">
      <c r="D27" s="16" t="s">
        <v>525</v>
      </c>
      <c r="E27" s="17">
        <f>E17+E24</f>
        <v>30950</v>
      </c>
      <c r="F27" s="17">
        <f>F17+F24</f>
        <v>30950</v>
      </c>
      <c r="G27" s="17">
        <f>G17+G24</f>
        <v>16074.14</v>
      </c>
      <c r="H27" s="40">
        <f>H17+H24+H6</f>
        <v>64541.2</v>
      </c>
    </row>
    <row r="28" ht="12.75">
      <c r="H28" s="61"/>
    </row>
    <row r="30" spans="7:8" ht="15.75">
      <c r="G30" s="88" t="s">
        <v>483</v>
      </c>
      <c r="H30" s="89">
        <f>0-H27</f>
        <v>-64541.2</v>
      </c>
    </row>
  </sheetData>
  <sheetProtection/>
  <printOptions/>
  <pageMargins left="0.75" right="0.75" top="1" bottom="1" header="0" footer="0"/>
  <pageSetup fitToHeight="1" fitToWidth="1" horizontalDpi="600" verticalDpi="600" orientation="landscape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PageLayoutView="0" workbookViewId="0" topLeftCell="C1">
      <selection activeCell="G30" sqref="G30"/>
    </sheetView>
  </sheetViews>
  <sheetFormatPr defaultColWidth="11.421875" defaultRowHeight="12.75"/>
  <cols>
    <col min="1" max="1" width="21.8515625" style="5" customWidth="1"/>
    <col min="2" max="2" width="20.8515625" style="0" customWidth="1"/>
    <col min="3" max="3" width="22.8515625" style="1" customWidth="1"/>
    <col min="4" max="4" width="23.00390625" style="1" customWidth="1"/>
    <col min="5" max="5" width="17.421875" style="1" customWidth="1"/>
    <col min="6" max="6" width="16.28125" style="1" customWidth="1"/>
    <col min="7" max="7" width="15.8515625" style="1" customWidth="1"/>
    <col min="8" max="8" width="15.140625" style="0" customWidth="1"/>
    <col min="9" max="9" width="17.421875" style="0" customWidth="1"/>
    <col min="10" max="10" width="15.7109375" style="0" customWidth="1"/>
    <col min="11" max="11" width="16.8515625" style="0" customWidth="1"/>
  </cols>
  <sheetData>
    <row r="1" spans="1:11" s="14" customFormat="1" ht="12.75">
      <c r="A1" s="76"/>
      <c r="B1" s="77" t="s">
        <v>474</v>
      </c>
      <c r="C1" s="78" t="s">
        <v>475</v>
      </c>
      <c r="D1" s="78" t="s">
        <v>476</v>
      </c>
      <c r="E1" s="78" t="s">
        <v>477</v>
      </c>
      <c r="F1" s="78" t="s">
        <v>478</v>
      </c>
      <c r="G1" s="78" t="s">
        <v>479</v>
      </c>
      <c r="H1" s="78" t="s">
        <v>480</v>
      </c>
      <c r="I1" s="78" t="s">
        <v>481</v>
      </c>
      <c r="J1" s="78" t="s">
        <v>482</v>
      </c>
      <c r="K1" s="79" t="s">
        <v>483</v>
      </c>
    </row>
    <row r="2" spans="1:11" ht="12.75">
      <c r="A2" s="80" t="s">
        <v>473</v>
      </c>
      <c r="B2" s="81">
        <f>'100'!M4</f>
        <v>104885.06</v>
      </c>
      <c r="C2" s="81">
        <f>'100'!M5</f>
        <v>135841.22</v>
      </c>
      <c r="D2" s="81">
        <f>'100'!M14</f>
        <v>63001</v>
      </c>
      <c r="E2" s="81"/>
      <c r="F2" s="81">
        <f>'100'!M24</f>
        <v>248190</v>
      </c>
      <c r="G2" s="186">
        <f>'100'!M31</f>
        <v>591494.95</v>
      </c>
      <c r="H2" s="41"/>
      <c r="I2" s="81">
        <f aca="true" t="shared" si="0" ref="I2:I10">SUM(C2:H2)</f>
        <v>1038527.1699999999</v>
      </c>
      <c r="J2" s="81">
        <f>'100'!M47</f>
        <v>514482.24</v>
      </c>
      <c r="K2" s="82">
        <f aca="true" t="shared" si="1" ref="K2:K18">J2-I2</f>
        <v>-524044.92999999993</v>
      </c>
    </row>
    <row r="3" spans="1:11" ht="12.75">
      <c r="A3" s="80" t="s">
        <v>484</v>
      </c>
      <c r="B3" s="81">
        <f>'101'!H5</f>
        <v>26341.2</v>
      </c>
      <c r="C3" s="81">
        <f>'101'!H6</f>
        <v>34541.2</v>
      </c>
      <c r="D3" s="81">
        <f>'101'!H17</f>
        <v>16150</v>
      </c>
      <c r="E3" s="81"/>
      <c r="F3" s="81">
        <f>'101'!H24</f>
        <v>13850</v>
      </c>
      <c r="G3" s="81"/>
      <c r="H3" s="41"/>
      <c r="I3" s="81">
        <f t="shared" si="0"/>
        <v>64541.2</v>
      </c>
      <c r="J3" s="41"/>
      <c r="K3" s="82">
        <f t="shared" si="1"/>
        <v>-64541.2</v>
      </c>
    </row>
    <row r="4" spans="1:11" ht="12.75">
      <c r="A4" s="80" t="s">
        <v>485</v>
      </c>
      <c r="B4" s="81">
        <f>'102'!I7</f>
        <v>905772.73</v>
      </c>
      <c r="C4" s="81">
        <f>'102'!I8</f>
        <v>1184372.73</v>
      </c>
      <c r="D4" s="81">
        <f>'102'!I22</f>
        <v>91000</v>
      </c>
      <c r="E4" s="81"/>
      <c r="F4" s="81"/>
      <c r="G4" s="81">
        <f>'102'!I27</f>
        <v>1300</v>
      </c>
      <c r="H4" s="41"/>
      <c r="I4" s="81">
        <f t="shared" si="0"/>
        <v>1276672.73</v>
      </c>
      <c r="J4" s="81">
        <f>'102'!I39</f>
        <v>203000</v>
      </c>
      <c r="K4" s="82">
        <f t="shared" si="1"/>
        <v>-1073672.73</v>
      </c>
    </row>
    <row r="5" spans="1:11" ht="12.75">
      <c r="A5" s="80" t="s">
        <v>486</v>
      </c>
      <c r="B5" s="81">
        <f>'201'!I6</f>
        <v>1106188.92</v>
      </c>
      <c r="C5" s="81">
        <f>'201'!I7</f>
        <v>1458358.916388</v>
      </c>
      <c r="D5" s="81">
        <f>'201'!I71</f>
        <v>1215456</v>
      </c>
      <c r="E5" s="81"/>
      <c r="F5" s="81">
        <f>'201'!I82</f>
        <v>75701</v>
      </c>
      <c r="G5" s="81"/>
      <c r="H5" s="41"/>
      <c r="I5" s="81">
        <f t="shared" si="0"/>
        <v>2749515.916388</v>
      </c>
      <c r="J5" s="81">
        <f>'201'!I121</f>
        <v>1259703</v>
      </c>
      <c r="K5" s="82">
        <f t="shared" si="1"/>
        <v>-1489812.916388</v>
      </c>
    </row>
    <row r="6" spans="1:11" ht="12.75">
      <c r="A6" s="80" t="s">
        <v>488</v>
      </c>
      <c r="B6" s="81">
        <f>'202'!M5</f>
        <v>43861.235</v>
      </c>
      <c r="C6" s="81">
        <f>'202'!M6</f>
        <v>58511.235</v>
      </c>
      <c r="D6" s="81">
        <f>'202'!M15</f>
        <v>44000</v>
      </c>
      <c r="E6" s="81"/>
      <c r="F6" s="81">
        <f>'202'!M22</f>
        <v>2500</v>
      </c>
      <c r="G6" s="81"/>
      <c r="H6" s="41"/>
      <c r="I6" s="81">
        <f t="shared" si="0"/>
        <v>105011.235</v>
      </c>
      <c r="J6" s="81">
        <f>'202'!M39</f>
        <v>12150</v>
      </c>
      <c r="K6" s="82">
        <f t="shared" si="1"/>
        <v>-92861.235</v>
      </c>
    </row>
    <row r="7" spans="1:11" ht="12.75">
      <c r="A7" s="80" t="s">
        <v>489</v>
      </c>
      <c r="B7" s="81">
        <f>'203'!M5</f>
        <v>211317.55</v>
      </c>
      <c r="C7" s="81">
        <f>'203'!M6</f>
        <v>281867.55</v>
      </c>
      <c r="D7" s="81">
        <f>'203'!M47</f>
        <v>192552</v>
      </c>
      <c r="E7" s="81"/>
      <c r="F7" s="81">
        <f>'203'!M67</f>
        <v>100100</v>
      </c>
      <c r="G7" s="81"/>
      <c r="H7" s="41"/>
      <c r="I7" s="81">
        <f t="shared" si="0"/>
        <v>574519.55</v>
      </c>
      <c r="J7" s="81">
        <f>'203'!M87</f>
        <v>104346</v>
      </c>
      <c r="K7" s="82">
        <f t="shared" si="1"/>
        <v>-470173.55000000005</v>
      </c>
    </row>
    <row r="8" spans="1:11" ht="12.75">
      <c r="A8" s="80" t="s">
        <v>490</v>
      </c>
      <c r="B8" s="81">
        <f>'204'!I4</f>
        <v>28952.1</v>
      </c>
      <c r="C8" s="81">
        <f>'204'!I5</f>
        <v>38462.1</v>
      </c>
      <c r="D8" s="81">
        <f>'204'!I30</f>
        <v>64694</v>
      </c>
      <c r="E8" s="81"/>
      <c r="F8" s="81">
        <f>'204'!I36</f>
        <v>1150</v>
      </c>
      <c r="G8" s="81"/>
      <c r="H8" s="41"/>
      <c r="I8" s="81">
        <f t="shared" si="0"/>
        <v>104306.1</v>
      </c>
      <c r="J8" s="81">
        <f>'204'!I67</f>
        <v>23587</v>
      </c>
      <c r="K8" s="82">
        <f t="shared" si="1"/>
        <v>-80719.1</v>
      </c>
    </row>
    <row r="9" spans="1:11" ht="12.75">
      <c r="A9" s="80" t="s">
        <v>491</v>
      </c>
      <c r="B9" s="81">
        <f>'205'!I4</f>
        <v>236577.503</v>
      </c>
      <c r="C9" s="81">
        <f>'205'!I5</f>
        <v>297777.503</v>
      </c>
      <c r="D9" s="81">
        <f>'205'!I43</f>
        <v>207357.06000000003</v>
      </c>
      <c r="E9" s="81"/>
      <c r="F9" s="81">
        <f>'205'!I51</f>
        <v>57500</v>
      </c>
      <c r="G9" s="81"/>
      <c r="H9" s="41"/>
      <c r="I9" s="81">
        <f t="shared" si="0"/>
        <v>562634.5630000001</v>
      </c>
      <c r="J9" s="81">
        <f>'205'!I69</f>
        <v>78300</v>
      </c>
      <c r="K9" s="82">
        <f t="shared" si="1"/>
        <v>-484334.5630000001</v>
      </c>
    </row>
    <row r="10" spans="1:11" ht="12.75">
      <c r="A10" s="80" t="s">
        <v>492</v>
      </c>
      <c r="B10" s="81">
        <f>'206'!I4</f>
        <v>163305.6</v>
      </c>
      <c r="C10" s="58">
        <f>'206'!I5</f>
        <v>213005.6</v>
      </c>
      <c r="D10" s="81">
        <f>'206'!I32</f>
        <v>197110</v>
      </c>
      <c r="E10" s="81"/>
      <c r="F10" s="81">
        <f>'206'!I43</f>
        <v>19600</v>
      </c>
      <c r="G10" s="81"/>
      <c r="H10" s="41"/>
      <c r="I10" s="81">
        <f t="shared" si="0"/>
        <v>429715.6</v>
      </c>
      <c r="J10" s="81">
        <f>'206'!I66</f>
        <v>31300</v>
      </c>
      <c r="K10" s="82">
        <f t="shared" si="1"/>
        <v>-398415.6</v>
      </c>
    </row>
    <row r="11" spans="1:11" ht="12.75">
      <c r="A11" s="80" t="s">
        <v>493</v>
      </c>
      <c r="B11" s="81">
        <f>'207'!I4</f>
        <v>204453.1412</v>
      </c>
      <c r="C11" s="81">
        <f>'207'!I5</f>
        <v>266703.1412</v>
      </c>
      <c r="D11" s="81">
        <f>'207'!I31</f>
        <v>133912</v>
      </c>
      <c r="E11" s="81"/>
      <c r="F11" s="81">
        <f>'207'!I47</f>
        <v>308938.97</v>
      </c>
      <c r="G11" s="81">
        <f>'207'!I52</f>
        <v>3000</v>
      </c>
      <c r="H11" s="41"/>
      <c r="I11" s="81">
        <f>SUM(C11:H11)</f>
        <v>712554.1111999999</v>
      </c>
      <c r="J11" s="81">
        <f>'207'!I74</f>
        <v>264850</v>
      </c>
      <c r="K11" s="82">
        <f t="shared" si="1"/>
        <v>-447704.1111999999</v>
      </c>
    </row>
    <row r="12" spans="1:11" ht="12.75">
      <c r="A12" s="80" t="s">
        <v>494</v>
      </c>
      <c r="B12" s="81">
        <f>'301'!I4</f>
        <v>165092.96</v>
      </c>
      <c r="C12" s="81">
        <f>'301'!I5</f>
        <v>208392.96</v>
      </c>
      <c r="D12" s="81">
        <f>'301'!I12</f>
        <v>252500</v>
      </c>
      <c r="E12" s="81">
        <f>'301'!I39</f>
        <v>111400.43999999999</v>
      </c>
      <c r="F12" s="81"/>
      <c r="G12" s="81"/>
      <c r="H12" s="81">
        <f>'301'!I65</f>
        <v>1135066.47</v>
      </c>
      <c r="I12" s="81">
        <f>SUM(C12:H12)</f>
        <v>1707359.8699999999</v>
      </c>
      <c r="J12" s="81">
        <f>'301'!I92</f>
        <v>10427300</v>
      </c>
      <c r="K12" s="82">
        <f t="shared" si="1"/>
        <v>8719940.13</v>
      </c>
    </row>
    <row r="13" spans="1:11" ht="12.75">
      <c r="A13" s="80" t="s">
        <v>495</v>
      </c>
      <c r="B13" s="81">
        <f>'302'!I4</f>
        <v>483049.556</v>
      </c>
      <c r="C13" s="81">
        <f>'302'!I5</f>
        <v>644997.446</v>
      </c>
      <c r="D13" s="81">
        <f>'302'!I36</f>
        <v>261032</v>
      </c>
      <c r="E13" s="81"/>
      <c r="F13" s="81">
        <f>'302'!I41</f>
        <v>8524</v>
      </c>
      <c r="G13" s="81"/>
      <c r="H13" s="41"/>
      <c r="I13" s="81">
        <f aca="true" t="shared" si="2" ref="I13:I20">SUM(C13:H13)</f>
        <v>914553.446</v>
      </c>
      <c r="J13" s="81">
        <f>'302'!I57</f>
        <v>47100</v>
      </c>
      <c r="K13" s="82">
        <f t="shared" si="1"/>
        <v>-867453.446</v>
      </c>
    </row>
    <row r="14" spans="1:11" ht="12.75">
      <c r="A14" s="80" t="s">
        <v>496</v>
      </c>
      <c r="B14" s="81">
        <f>'303'!I4</f>
        <v>88858.76</v>
      </c>
      <c r="C14" s="81">
        <f>'303'!I5</f>
        <v>116805.56</v>
      </c>
      <c r="D14" s="81">
        <f>'303'!I19</f>
        <v>281270</v>
      </c>
      <c r="E14" s="81"/>
      <c r="F14" s="81"/>
      <c r="G14" s="81"/>
      <c r="H14" s="41"/>
      <c r="I14" s="81">
        <f t="shared" si="2"/>
        <v>398075.56</v>
      </c>
      <c r="J14" s="81">
        <f>'303'!I31</f>
        <v>0</v>
      </c>
      <c r="K14" s="82">
        <f t="shared" si="1"/>
        <v>-398075.56</v>
      </c>
    </row>
    <row r="15" spans="1:11" ht="12.75">
      <c r="A15" s="80" t="s">
        <v>497</v>
      </c>
      <c r="B15" s="81">
        <f>'304'!I4</f>
        <v>113661.79999999999</v>
      </c>
      <c r="C15" s="1">
        <f>'304'!I5</f>
        <v>300011.8</v>
      </c>
      <c r="D15" s="81">
        <f>'304'!I36</f>
        <v>150020</v>
      </c>
      <c r="E15" s="81"/>
      <c r="F15" s="81">
        <f>'304'!I42</f>
        <v>10600</v>
      </c>
      <c r="G15" s="81"/>
      <c r="H15" s="41"/>
      <c r="I15" s="81">
        <f>SUM(C15:H15)</f>
        <v>460631.8</v>
      </c>
      <c r="J15" s="81">
        <f>'304'!I76</f>
        <v>150431</v>
      </c>
      <c r="K15" s="82">
        <f t="shared" si="1"/>
        <v>-310200.8</v>
      </c>
    </row>
    <row r="16" spans="1:11" ht="12.75">
      <c r="A16" s="80" t="s">
        <v>498</v>
      </c>
      <c r="B16" s="81">
        <f>'401'!I4</f>
        <v>200712.92</v>
      </c>
      <c r="C16" s="81">
        <f>'401'!I5</f>
        <v>258617.918725</v>
      </c>
      <c r="D16" s="81">
        <f>'401'!I15</f>
        <v>196749.2</v>
      </c>
      <c r="E16" s="81"/>
      <c r="F16" s="81"/>
      <c r="G16" s="81"/>
      <c r="H16" s="41"/>
      <c r="I16" s="81">
        <f>SUM(C16:H16)</f>
        <v>455367.118725</v>
      </c>
      <c r="J16" s="81">
        <f>'401'!I40</f>
        <v>480152</v>
      </c>
      <c r="K16" s="82">
        <f t="shared" si="1"/>
        <v>24784.881274999992</v>
      </c>
    </row>
    <row r="17" spans="1:11" ht="12.75">
      <c r="A17" s="80" t="s">
        <v>499</v>
      </c>
      <c r="B17" s="81">
        <f>'402'!I4</f>
        <v>56088.02</v>
      </c>
      <c r="C17" s="81">
        <f>'402'!I5</f>
        <v>72788.02</v>
      </c>
      <c r="D17" s="81">
        <f>'402'!I21</f>
        <v>1365950</v>
      </c>
      <c r="E17" s="81"/>
      <c r="F17" s="81">
        <f>'402'!I26</f>
        <v>200</v>
      </c>
      <c r="G17" s="81"/>
      <c r="H17" s="41"/>
      <c r="I17" s="81">
        <f t="shared" si="2"/>
        <v>1438938.02</v>
      </c>
      <c r="J17" s="81">
        <f>'402'!I41</f>
        <v>1375000</v>
      </c>
      <c r="K17" s="82">
        <f t="shared" si="1"/>
        <v>-63938.02000000002</v>
      </c>
    </row>
    <row r="18" spans="1:11" ht="12.75">
      <c r="A18" s="80" t="s">
        <v>500</v>
      </c>
      <c r="B18" s="81">
        <f>'403'!I4</f>
        <v>492668.41559999995</v>
      </c>
      <c r="C18" s="81">
        <f>'403'!I5</f>
        <v>656868.42</v>
      </c>
      <c r="D18" s="81">
        <f>'403'!I41</f>
        <v>1352570</v>
      </c>
      <c r="E18" s="81"/>
      <c r="F18" s="81"/>
      <c r="G18" s="81">
        <f>'403'!I61</f>
        <v>667193</v>
      </c>
      <c r="H18" s="41"/>
      <c r="I18" s="81">
        <f t="shared" si="2"/>
        <v>2676631.42</v>
      </c>
      <c r="J18" s="81">
        <f>'403'!I86</f>
        <v>949393</v>
      </c>
      <c r="K18" s="82">
        <f t="shared" si="1"/>
        <v>-1727238.42</v>
      </c>
    </row>
    <row r="19" spans="1:11" ht="12.75">
      <c r="A19" s="80" t="s">
        <v>502</v>
      </c>
      <c r="B19" s="81">
        <f>FHE!H3</f>
        <v>168371.98</v>
      </c>
      <c r="C19" s="58">
        <f>FHE!H4</f>
        <v>205271.98</v>
      </c>
      <c r="D19" s="81"/>
      <c r="E19" s="81"/>
      <c r="F19" s="81"/>
      <c r="G19" s="81"/>
      <c r="H19" s="41"/>
      <c r="I19" s="81">
        <f t="shared" si="2"/>
        <v>205271.98</v>
      </c>
      <c r="J19" s="41"/>
      <c r="K19" s="82"/>
    </row>
    <row r="20" spans="1:11" ht="12.75">
      <c r="A20" s="80" t="s">
        <v>325</v>
      </c>
      <c r="B20" s="81"/>
      <c r="C20" s="81">
        <v>46266.846059129995</v>
      </c>
      <c r="D20" s="81"/>
      <c r="E20" s="81"/>
      <c r="F20" s="81"/>
      <c r="G20" s="81"/>
      <c r="H20" s="81"/>
      <c r="I20" s="81">
        <f t="shared" si="2"/>
        <v>46266.846059129995</v>
      </c>
      <c r="J20" s="81"/>
      <c r="K20" s="82"/>
    </row>
    <row r="21" spans="1:11" ht="12.75">
      <c r="A21" s="83" t="s">
        <v>503</v>
      </c>
      <c r="B21" s="96">
        <f aca="true" t="shared" si="3" ref="B21:J21">SUM(B2:B20)</f>
        <v>4800159.4508</v>
      </c>
      <c r="C21" s="96">
        <f t="shared" si="3"/>
        <v>6479462.146372128</v>
      </c>
      <c r="D21" s="96">
        <f t="shared" si="3"/>
        <v>6085323.26</v>
      </c>
      <c r="E21" s="96">
        <f t="shared" si="3"/>
        <v>111400.43999999999</v>
      </c>
      <c r="F21" s="96">
        <f t="shared" si="3"/>
        <v>846853.97</v>
      </c>
      <c r="G21" s="96">
        <f t="shared" si="3"/>
        <v>1262987.95</v>
      </c>
      <c r="H21" s="96">
        <f t="shared" si="3"/>
        <v>1135066.47</v>
      </c>
      <c r="I21" s="96">
        <f t="shared" si="3"/>
        <v>15921094.23637213</v>
      </c>
      <c r="J21" s="96">
        <f t="shared" si="3"/>
        <v>15921094.24</v>
      </c>
      <c r="K21" s="95">
        <f>J21-I21</f>
        <v>0.0036278702318668365</v>
      </c>
    </row>
    <row r="22" spans="2:9" ht="12.75">
      <c r="B22" s="69"/>
      <c r="C22" s="69"/>
      <c r="I22" s="69">
        <f>I21-J21</f>
        <v>-0.0036278702318668365</v>
      </c>
    </row>
    <row r="23" spans="1:11" s="26" customFormat="1" ht="12.75">
      <c r="A23" s="25"/>
      <c r="B23" s="62"/>
      <c r="C23" s="201"/>
      <c r="D23" s="23"/>
      <c r="E23" s="23"/>
      <c r="F23" s="23"/>
      <c r="G23" s="23"/>
      <c r="J23" s="23"/>
      <c r="K23" s="81"/>
    </row>
    <row r="24" spans="6:10" ht="12.75">
      <c r="F24" s="58"/>
      <c r="G24" s="58"/>
      <c r="H24" s="58"/>
      <c r="I24" s="58"/>
      <c r="J24" s="190"/>
    </row>
    <row r="25" spans="1:10" ht="12.75">
      <c r="A25" s="34" t="s">
        <v>70</v>
      </c>
      <c r="B25" s="1">
        <f>+B2+B13+B19+B20</f>
        <v>756306.5959999999</v>
      </c>
      <c r="C25" s="1">
        <f aca="true" t="shared" si="4" ref="C25:H25">+C2+C13+C19+C20</f>
        <v>1032377.49205913</v>
      </c>
      <c r="D25" s="1">
        <f t="shared" si="4"/>
        <v>324033</v>
      </c>
      <c r="E25" s="1">
        <f t="shared" si="4"/>
        <v>0</v>
      </c>
      <c r="F25" s="1">
        <f t="shared" si="4"/>
        <v>256714</v>
      </c>
      <c r="G25" s="1">
        <f t="shared" si="4"/>
        <v>591494.95</v>
      </c>
      <c r="H25" s="1">
        <f t="shared" si="4"/>
        <v>0</v>
      </c>
      <c r="I25" s="81">
        <f>SUM(C25:H25)</f>
        <v>2204619.44205913</v>
      </c>
      <c r="J25" s="190"/>
    </row>
    <row r="26" spans="1:10" ht="12.75">
      <c r="A26" s="34" t="s">
        <v>71</v>
      </c>
      <c r="B26" s="1">
        <f>+B4+B3</f>
        <v>932113.9299999999</v>
      </c>
      <c r="C26" s="1">
        <f aca="true" t="shared" si="5" ref="C26:H26">+C4+C3</f>
        <v>1218913.93</v>
      </c>
      <c r="D26" s="1">
        <f t="shared" si="5"/>
        <v>107150</v>
      </c>
      <c r="E26" s="1">
        <f t="shared" si="5"/>
        <v>0</v>
      </c>
      <c r="F26" s="1">
        <f t="shared" si="5"/>
        <v>13850</v>
      </c>
      <c r="G26" s="1">
        <f t="shared" si="5"/>
        <v>1300</v>
      </c>
      <c r="H26" s="1">
        <f t="shared" si="5"/>
        <v>0</v>
      </c>
      <c r="I26" s="81">
        <f>SUM(C26:H26)</f>
        <v>1341213.93</v>
      </c>
      <c r="J26" s="58"/>
    </row>
    <row r="27" spans="1:10" ht="12.75">
      <c r="A27" s="34" t="s">
        <v>72</v>
      </c>
      <c r="B27" s="1">
        <f>+B14</f>
        <v>88858.76</v>
      </c>
      <c r="C27" s="1">
        <f aca="true" t="shared" si="6" ref="C27:H27">+C14</f>
        <v>116805.56</v>
      </c>
      <c r="D27" s="1">
        <f t="shared" si="6"/>
        <v>281270</v>
      </c>
      <c r="E27" s="1">
        <f t="shared" si="6"/>
        <v>0</v>
      </c>
      <c r="F27" s="1">
        <f t="shared" si="6"/>
        <v>0</v>
      </c>
      <c r="G27" s="1">
        <f t="shared" si="6"/>
        <v>0</v>
      </c>
      <c r="H27" s="1">
        <f t="shared" si="6"/>
        <v>0</v>
      </c>
      <c r="I27" s="81">
        <f>SUM(C27:H27)</f>
        <v>398075.56</v>
      </c>
      <c r="J27" s="54"/>
    </row>
    <row r="28" spans="1:10" ht="12.75">
      <c r="A28" s="5" t="s">
        <v>73</v>
      </c>
      <c r="B28" s="6">
        <f>+B27+B26+B25</f>
        <v>1777279.2859999998</v>
      </c>
      <c r="C28" s="6">
        <f aca="true" t="shared" si="7" ref="C28:I28">+C27+C26+C25</f>
        <v>2368096.98205913</v>
      </c>
      <c r="D28" s="6">
        <f t="shared" si="7"/>
        <v>712453</v>
      </c>
      <c r="E28" s="6">
        <f t="shared" si="7"/>
        <v>0</v>
      </c>
      <c r="F28" s="6">
        <f t="shared" si="7"/>
        <v>270564</v>
      </c>
      <c r="G28" s="6">
        <f t="shared" si="7"/>
        <v>592794.95</v>
      </c>
      <c r="H28" s="6">
        <f t="shared" si="7"/>
        <v>0</v>
      </c>
      <c r="I28" s="6">
        <f t="shared" si="7"/>
        <v>3943908.9320591297</v>
      </c>
      <c r="J28" s="54"/>
    </row>
    <row r="29" spans="6:10" ht="12.75">
      <c r="F29" s="58"/>
      <c r="G29" s="54"/>
      <c r="H29" s="54"/>
      <c r="I29" s="54"/>
      <c r="J29" s="54"/>
    </row>
    <row r="30" spans="1:9" ht="12.75">
      <c r="A30" s="34" t="s">
        <v>74</v>
      </c>
      <c r="B30" s="1">
        <f>+B5</f>
        <v>1106188.92</v>
      </c>
      <c r="C30" s="1">
        <f aca="true" t="shared" si="8" ref="C30:H30">+C5</f>
        <v>1458358.916388</v>
      </c>
      <c r="D30" s="1">
        <f t="shared" si="8"/>
        <v>1215456</v>
      </c>
      <c r="E30" s="1">
        <f t="shared" si="8"/>
        <v>0</v>
      </c>
      <c r="F30" s="1">
        <f t="shared" si="8"/>
        <v>75701</v>
      </c>
      <c r="G30" s="1">
        <f t="shared" si="8"/>
        <v>0</v>
      </c>
      <c r="H30" s="1">
        <f t="shared" si="8"/>
        <v>0</v>
      </c>
      <c r="I30" s="81">
        <f>SUM(C30:H30)</f>
        <v>2749515.916388</v>
      </c>
    </row>
    <row r="31" spans="1:9" ht="12.75">
      <c r="A31" s="34" t="s">
        <v>75</v>
      </c>
      <c r="B31" s="1">
        <f>+B6</f>
        <v>43861.235</v>
      </c>
      <c r="C31" s="1">
        <f aca="true" t="shared" si="9" ref="C31:H31">+C6</f>
        <v>58511.235</v>
      </c>
      <c r="D31" s="1">
        <f t="shared" si="9"/>
        <v>44000</v>
      </c>
      <c r="E31" s="1">
        <f t="shared" si="9"/>
        <v>0</v>
      </c>
      <c r="F31" s="1">
        <f t="shared" si="9"/>
        <v>2500</v>
      </c>
      <c r="G31" s="1">
        <f t="shared" si="9"/>
        <v>0</v>
      </c>
      <c r="H31" s="1">
        <f t="shared" si="9"/>
        <v>0</v>
      </c>
      <c r="I31" s="81">
        <f>SUM(C31:H31)</f>
        <v>105011.235</v>
      </c>
    </row>
    <row r="32" spans="1:9" ht="12.75">
      <c r="A32" s="34" t="s">
        <v>76</v>
      </c>
      <c r="B32" s="1">
        <f>+B11</f>
        <v>204453.1412</v>
      </c>
      <c r="C32" s="1">
        <f aca="true" t="shared" si="10" ref="C32:H32">+C11</f>
        <v>266703.1412</v>
      </c>
      <c r="D32" s="1">
        <f t="shared" si="10"/>
        <v>133912</v>
      </c>
      <c r="E32" s="1">
        <f t="shared" si="10"/>
        <v>0</v>
      </c>
      <c r="F32" s="1">
        <f t="shared" si="10"/>
        <v>308938.97</v>
      </c>
      <c r="G32" s="1">
        <f t="shared" si="10"/>
        <v>3000</v>
      </c>
      <c r="H32" s="1">
        <f t="shared" si="10"/>
        <v>0</v>
      </c>
      <c r="I32" s="81">
        <f>SUM(C32:H32)</f>
        <v>712554.1111999999</v>
      </c>
    </row>
    <row r="33" spans="1:9" ht="12.75">
      <c r="A33" s="5" t="s">
        <v>77</v>
      </c>
      <c r="B33" s="6">
        <f>+B32+B31+B30</f>
        <v>1354503.2962</v>
      </c>
      <c r="C33" s="6">
        <f aca="true" t="shared" si="11" ref="C33:I33">+C32+C31+C30</f>
        <v>1783573.292588</v>
      </c>
      <c r="D33" s="6">
        <f t="shared" si="11"/>
        <v>1393368</v>
      </c>
      <c r="E33" s="6">
        <f t="shared" si="11"/>
        <v>0</v>
      </c>
      <c r="F33" s="6">
        <f t="shared" si="11"/>
        <v>387139.97</v>
      </c>
      <c r="G33" s="6">
        <f t="shared" si="11"/>
        <v>3000</v>
      </c>
      <c r="H33" s="6">
        <f t="shared" si="11"/>
        <v>0</v>
      </c>
      <c r="I33" s="6">
        <f t="shared" si="11"/>
        <v>3567081.262588</v>
      </c>
    </row>
    <row r="34" spans="6:7" ht="12.75">
      <c r="F34"/>
      <c r="G34"/>
    </row>
    <row r="35" spans="1:9" ht="12.75">
      <c r="A35" s="34" t="s">
        <v>78</v>
      </c>
      <c r="B35" s="1">
        <f>+B7</f>
        <v>211317.55</v>
      </c>
      <c r="C35" s="1">
        <f aca="true" t="shared" si="12" ref="C35:H35">+C7</f>
        <v>281867.55</v>
      </c>
      <c r="D35" s="1">
        <f t="shared" si="12"/>
        <v>192552</v>
      </c>
      <c r="E35" s="1">
        <f t="shared" si="12"/>
        <v>0</v>
      </c>
      <c r="F35" s="1">
        <f t="shared" si="12"/>
        <v>100100</v>
      </c>
      <c r="G35" s="1">
        <f t="shared" si="12"/>
        <v>0</v>
      </c>
      <c r="H35" s="1">
        <f t="shared" si="12"/>
        <v>0</v>
      </c>
      <c r="I35" s="81">
        <f>SUM(C35:H35)</f>
        <v>574519.55</v>
      </c>
    </row>
    <row r="36" spans="1:9" ht="12.75">
      <c r="A36" s="34" t="s">
        <v>79</v>
      </c>
      <c r="B36" s="1">
        <f>+B10</f>
        <v>163305.6</v>
      </c>
      <c r="C36" s="1">
        <f aca="true" t="shared" si="13" ref="C36:H36">+C10</f>
        <v>213005.6</v>
      </c>
      <c r="D36" s="1">
        <f t="shared" si="13"/>
        <v>197110</v>
      </c>
      <c r="E36" s="1">
        <f t="shared" si="13"/>
        <v>0</v>
      </c>
      <c r="F36" s="1">
        <f t="shared" si="13"/>
        <v>19600</v>
      </c>
      <c r="G36" s="1">
        <f t="shared" si="13"/>
        <v>0</v>
      </c>
      <c r="H36" s="1">
        <f t="shared" si="13"/>
        <v>0</v>
      </c>
      <c r="I36" s="81">
        <f>SUM(C36:H36)</f>
        <v>429715.6</v>
      </c>
    </row>
    <row r="37" spans="1:9" ht="12.75">
      <c r="A37" s="34" t="s">
        <v>80</v>
      </c>
      <c r="B37" s="1">
        <f>+B9</f>
        <v>236577.503</v>
      </c>
      <c r="C37" s="1">
        <f aca="true" t="shared" si="14" ref="C37:H37">+C9</f>
        <v>297777.503</v>
      </c>
      <c r="D37" s="1">
        <f t="shared" si="14"/>
        <v>207357.06000000003</v>
      </c>
      <c r="E37" s="1">
        <f t="shared" si="14"/>
        <v>0</v>
      </c>
      <c r="F37" s="1">
        <f t="shared" si="14"/>
        <v>57500</v>
      </c>
      <c r="G37" s="1">
        <f t="shared" si="14"/>
        <v>0</v>
      </c>
      <c r="H37" s="1">
        <f t="shared" si="14"/>
        <v>0</v>
      </c>
      <c r="I37" s="81">
        <f>SUM(C37:H37)</f>
        <v>562634.5630000001</v>
      </c>
    </row>
    <row r="38" spans="1:9" ht="12.75">
      <c r="A38" s="34" t="s">
        <v>81</v>
      </c>
      <c r="B38" s="1">
        <f>+B8</f>
        <v>28952.1</v>
      </c>
      <c r="C38" s="1">
        <f aca="true" t="shared" si="15" ref="C38:H38">+C8</f>
        <v>38462.1</v>
      </c>
      <c r="D38" s="1">
        <f t="shared" si="15"/>
        <v>64694</v>
      </c>
      <c r="E38" s="1">
        <f t="shared" si="15"/>
        <v>0</v>
      </c>
      <c r="F38" s="1">
        <f t="shared" si="15"/>
        <v>1150</v>
      </c>
      <c r="G38" s="1">
        <f t="shared" si="15"/>
        <v>0</v>
      </c>
      <c r="H38" s="1">
        <f t="shared" si="15"/>
        <v>0</v>
      </c>
      <c r="I38" s="81">
        <f>SUM(C38:H38)</f>
        <v>104306.1</v>
      </c>
    </row>
    <row r="39" spans="1:9" ht="12.75">
      <c r="A39" s="5" t="s">
        <v>82</v>
      </c>
      <c r="B39" s="6">
        <f>+SUM(B35:B38)</f>
        <v>640152.753</v>
      </c>
      <c r="C39" s="6">
        <f aca="true" t="shared" si="16" ref="C39:I39">+SUM(C35:C38)</f>
        <v>831112.753</v>
      </c>
      <c r="D39" s="6">
        <f t="shared" si="16"/>
        <v>661713.06</v>
      </c>
      <c r="E39" s="6">
        <f t="shared" si="16"/>
        <v>0</v>
      </c>
      <c r="F39" s="6">
        <f t="shared" si="16"/>
        <v>178350</v>
      </c>
      <c r="G39" s="6">
        <f t="shared" si="16"/>
        <v>0</v>
      </c>
      <c r="H39" s="6">
        <f t="shared" si="16"/>
        <v>0</v>
      </c>
      <c r="I39" s="6">
        <f t="shared" si="16"/>
        <v>1671175.813</v>
      </c>
    </row>
    <row r="41" spans="1:9" ht="12.75">
      <c r="A41" s="34" t="s">
        <v>83</v>
      </c>
      <c r="B41" s="1">
        <f>+B15</f>
        <v>113661.79999999999</v>
      </c>
      <c r="C41" s="1">
        <f aca="true" t="shared" si="17" ref="C41:H41">+C15</f>
        <v>300011.8</v>
      </c>
      <c r="D41" s="1">
        <f t="shared" si="17"/>
        <v>150020</v>
      </c>
      <c r="E41" s="1">
        <f t="shared" si="17"/>
        <v>0</v>
      </c>
      <c r="F41" s="1">
        <f t="shared" si="17"/>
        <v>10600</v>
      </c>
      <c r="G41" s="1">
        <f t="shared" si="17"/>
        <v>0</v>
      </c>
      <c r="H41" s="1">
        <f t="shared" si="17"/>
        <v>0</v>
      </c>
      <c r="I41" s="81">
        <f>SUM(C41:H41)</f>
        <v>460631.8</v>
      </c>
    </row>
    <row r="42" spans="1:9" ht="12.75">
      <c r="A42" s="34" t="s">
        <v>84</v>
      </c>
      <c r="B42" s="1">
        <f>+B12</f>
        <v>165092.96</v>
      </c>
      <c r="C42" s="1">
        <f aca="true" t="shared" si="18" ref="C42:H42">+C12</f>
        <v>208392.96</v>
      </c>
      <c r="D42" s="1">
        <f t="shared" si="18"/>
        <v>252500</v>
      </c>
      <c r="E42" s="1">
        <f t="shared" si="18"/>
        <v>111400.43999999999</v>
      </c>
      <c r="F42" s="1">
        <f t="shared" si="18"/>
        <v>0</v>
      </c>
      <c r="G42" s="1">
        <f t="shared" si="18"/>
        <v>0</v>
      </c>
      <c r="H42" s="1">
        <f t="shared" si="18"/>
        <v>1135066.47</v>
      </c>
      <c r="I42" s="81">
        <f>SUM(C42:H42)</f>
        <v>1707359.8699999999</v>
      </c>
    </row>
    <row r="43" spans="1:9" ht="12.75">
      <c r="A43" s="5" t="s">
        <v>85</v>
      </c>
      <c r="B43" s="6">
        <f>+SUM(B41:B42)</f>
        <v>278754.76</v>
      </c>
      <c r="C43" s="6">
        <f aca="true" t="shared" si="19" ref="C43:I43">+SUM(C41:C42)</f>
        <v>508404.76</v>
      </c>
      <c r="D43" s="6">
        <f t="shared" si="19"/>
        <v>402520</v>
      </c>
      <c r="E43" s="6">
        <f t="shared" si="19"/>
        <v>111400.43999999999</v>
      </c>
      <c r="F43" s="6">
        <f t="shared" si="19"/>
        <v>10600</v>
      </c>
      <c r="G43" s="6">
        <f t="shared" si="19"/>
        <v>0</v>
      </c>
      <c r="H43" s="6">
        <f t="shared" si="19"/>
        <v>1135066.47</v>
      </c>
      <c r="I43" s="6">
        <f t="shared" si="19"/>
        <v>2167991.67</v>
      </c>
    </row>
    <row r="45" spans="1:9" ht="12.75">
      <c r="A45" s="34" t="s">
        <v>86</v>
      </c>
      <c r="B45" s="1">
        <f>+B16</f>
        <v>200712.92</v>
      </c>
      <c r="C45" s="1">
        <f aca="true" t="shared" si="20" ref="C45:H45">+C16</f>
        <v>258617.918725</v>
      </c>
      <c r="D45" s="1">
        <f t="shared" si="20"/>
        <v>196749.2</v>
      </c>
      <c r="E45" s="1">
        <f t="shared" si="20"/>
        <v>0</v>
      </c>
      <c r="F45" s="1">
        <f t="shared" si="20"/>
        <v>0</v>
      </c>
      <c r="G45" s="1">
        <f t="shared" si="20"/>
        <v>0</v>
      </c>
      <c r="H45" s="1">
        <f t="shared" si="20"/>
        <v>0</v>
      </c>
      <c r="I45" s="81">
        <f>SUM(C45:H45)</f>
        <v>455367.118725</v>
      </c>
    </row>
    <row r="46" spans="1:9" ht="12.75">
      <c r="A46" s="34" t="s">
        <v>87</v>
      </c>
      <c r="B46" s="1">
        <f>+B18</f>
        <v>492668.41559999995</v>
      </c>
      <c r="C46" s="1">
        <f aca="true" t="shared" si="21" ref="C46:H46">+C18</f>
        <v>656868.42</v>
      </c>
      <c r="D46" s="1">
        <f t="shared" si="21"/>
        <v>1352570</v>
      </c>
      <c r="E46" s="1">
        <f t="shared" si="21"/>
        <v>0</v>
      </c>
      <c r="F46" s="1">
        <f t="shared" si="21"/>
        <v>0</v>
      </c>
      <c r="G46" s="1">
        <f t="shared" si="21"/>
        <v>667193</v>
      </c>
      <c r="H46" s="1">
        <f t="shared" si="21"/>
        <v>0</v>
      </c>
      <c r="I46" s="81">
        <f>SUM(C46:H46)</f>
        <v>2676631.42</v>
      </c>
    </row>
    <row r="47" spans="1:9" ht="12.75">
      <c r="A47" s="34" t="s">
        <v>88</v>
      </c>
      <c r="B47" s="1">
        <f>+B17</f>
        <v>56088.02</v>
      </c>
      <c r="C47" s="1">
        <f aca="true" t="shared" si="22" ref="C47:H47">+C17</f>
        <v>72788.02</v>
      </c>
      <c r="D47" s="1">
        <f t="shared" si="22"/>
        <v>1365950</v>
      </c>
      <c r="E47" s="1">
        <f t="shared" si="22"/>
        <v>0</v>
      </c>
      <c r="F47" s="1">
        <f t="shared" si="22"/>
        <v>200</v>
      </c>
      <c r="G47" s="1">
        <f t="shared" si="22"/>
        <v>0</v>
      </c>
      <c r="H47" s="1">
        <f t="shared" si="22"/>
        <v>0</v>
      </c>
      <c r="I47" s="81">
        <f>SUM(C47:H47)</f>
        <v>1438938.02</v>
      </c>
    </row>
    <row r="48" spans="1:9" ht="12.75">
      <c r="A48" s="5" t="s">
        <v>89</v>
      </c>
      <c r="B48" s="6">
        <f>+B47+B46+B45</f>
        <v>749469.3556</v>
      </c>
      <c r="C48" s="6">
        <f aca="true" t="shared" si="23" ref="C48:I48">+C47+C46+C45</f>
        <v>988274.358725</v>
      </c>
      <c r="D48" s="6">
        <f t="shared" si="23"/>
        <v>2915269.2</v>
      </c>
      <c r="E48" s="6">
        <f t="shared" si="23"/>
        <v>0</v>
      </c>
      <c r="F48" s="6">
        <f t="shared" si="23"/>
        <v>200</v>
      </c>
      <c r="G48" s="6">
        <f t="shared" si="23"/>
        <v>667193</v>
      </c>
      <c r="H48" s="6">
        <f t="shared" si="23"/>
        <v>0</v>
      </c>
      <c r="I48" s="6">
        <f t="shared" si="23"/>
        <v>4570936.558725</v>
      </c>
    </row>
    <row r="50" spans="1:9" ht="12.75">
      <c r="A50" s="5" t="s">
        <v>503</v>
      </c>
      <c r="B50" s="6">
        <f>+B28+B33+B39+B43+B48</f>
        <v>4800159.450800001</v>
      </c>
      <c r="C50" s="6">
        <f aca="true" t="shared" si="24" ref="C50:I50">+C28+C33+C39+C43+C48</f>
        <v>6479462.14637213</v>
      </c>
      <c r="D50" s="6">
        <f t="shared" si="24"/>
        <v>6085323.26</v>
      </c>
      <c r="E50" s="6">
        <f t="shared" si="24"/>
        <v>111400.43999999999</v>
      </c>
      <c r="F50" s="6">
        <f t="shared" si="24"/>
        <v>846853.97</v>
      </c>
      <c r="G50" s="6">
        <f t="shared" si="24"/>
        <v>1262987.95</v>
      </c>
      <c r="H50" s="6">
        <f t="shared" si="24"/>
        <v>1135066.47</v>
      </c>
      <c r="I50" s="6">
        <f t="shared" si="24"/>
        <v>15921094.236372132</v>
      </c>
    </row>
  </sheetData>
  <sheetProtection/>
  <printOptions/>
  <pageMargins left="0.35433070866141736" right="0.35433070866141736" top="0.3937007874015748" bottom="0.3937007874015748" header="0" footer="0"/>
  <pageSetup fitToHeight="1" fitToWidth="1"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7"/>
  <sheetViews>
    <sheetView tabSelected="1" zoomScalePageLayoutView="0" workbookViewId="0" topLeftCell="A1">
      <selection activeCell="F26" sqref="F26"/>
    </sheetView>
  </sheetViews>
  <sheetFormatPr defaultColWidth="11.421875" defaultRowHeight="12.75"/>
  <cols>
    <col min="1" max="1" width="20.7109375" style="0" customWidth="1"/>
    <col min="2" max="2" width="14.00390625" style="0" customWidth="1"/>
    <col min="3" max="3" width="8.140625" style="0" customWidth="1"/>
    <col min="4" max="4" width="53.28125" style="0" customWidth="1"/>
    <col min="5" max="5" width="10.28125" style="157" customWidth="1"/>
    <col min="6" max="6" width="12.57421875" style="161" customWidth="1"/>
    <col min="7" max="7" width="11.57421875" style="157" customWidth="1"/>
    <col min="8" max="8" width="0" style="157" hidden="1" customWidth="1"/>
    <col min="9" max="9" width="11.7109375" style="157" bestFit="1" customWidth="1"/>
    <col min="10" max="10" width="11.7109375" style="157" customWidth="1"/>
    <col min="11" max="13" width="11.421875" style="157" customWidth="1"/>
    <col min="14" max="14" width="14.8515625" style="157" customWidth="1"/>
  </cols>
  <sheetData>
    <row r="2" spans="1:14" ht="12.75" customHeight="1">
      <c r="A2" s="147"/>
      <c r="B2" s="147"/>
      <c r="C2" s="147"/>
      <c r="D2" s="212" t="s">
        <v>109</v>
      </c>
      <c r="E2" s="203" t="s">
        <v>110</v>
      </c>
      <c r="F2" s="214" t="s">
        <v>111</v>
      </c>
      <c r="G2" s="209" t="s">
        <v>112</v>
      </c>
      <c r="H2" s="210"/>
      <c r="I2" s="210"/>
      <c r="J2" s="210"/>
      <c r="K2" s="210"/>
      <c r="L2" s="211"/>
      <c r="M2" s="203" t="s">
        <v>113</v>
      </c>
      <c r="N2" s="206" t="s">
        <v>114</v>
      </c>
    </row>
    <row r="3" spans="1:14" ht="25.5" customHeight="1">
      <c r="A3" s="147" t="s">
        <v>115</v>
      </c>
      <c r="B3" s="147"/>
      <c r="C3" s="147"/>
      <c r="D3" s="213"/>
      <c r="E3" s="204"/>
      <c r="F3" s="214"/>
      <c r="G3" s="203" t="s">
        <v>116</v>
      </c>
      <c r="H3" s="209" t="s">
        <v>117</v>
      </c>
      <c r="I3" s="210"/>
      <c r="J3" s="210"/>
      <c r="K3" s="210"/>
      <c r="L3" s="211"/>
      <c r="M3" s="204"/>
      <c r="N3" s="207"/>
    </row>
    <row r="4" spans="1:14" ht="31.5" customHeight="1">
      <c r="A4" s="147" t="s">
        <v>118</v>
      </c>
      <c r="B4" s="148" t="s">
        <v>119</v>
      </c>
      <c r="C4" s="148" t="s">
        <v>120</v>
      </c>
      <c r="D4" s="213"/>
      <c r="E4" s="205"/>
      <c r="F4" s="214"/>
      <c r="G4" s="205"/>
      <c r="H4" s="148" t="s">
        <v>121</v>
      </c>
      <c r="I4" s="148" t="s">
        <v>122</v>
      </c>
      <c r="J4" s="148" t="s">
        <v>123</v>
      </c>
      <c r="K4" s="148" t="s">
        <v>124</v>
      </c>
      <c r="L4" s="148" t="s">
        <v>125</v>
      </c>
      <c r="M4" s="205"/>
      <c r="N4" s="208"/>
    </row>
    <row r="5" spans="1:14" ht="12.75">
      <c r="A5" s="149" t="s">
        <v>126</v>
      </c>
      <c r="B5" s="149" t="s">
        <v>127</v>
      </c>
      <c r="C5" s="149" t="s">
        <v>128</v>
      </c>
      <c r="D5" s="184" t="s">
        <v>307</v>
      </c>
      <c r="E5" s="150" t="s">
        <v>129</v>
      </c>
      <c r="F5" s="151">
        <f>'100'!M30</f>
        <v>441494.95</v>
      </c>
      <c r="G5" s="153">
        <f>F5-L5</f>
        <v>83592.45000000001</v>
      </c>
      <c r="H5" s="152"/>
      <c r="I5" s="153" t="s">
        <v>115</v>
      </c>
      <c r="J5" s="153"/>
      <c r="K5" s="153"/>
      <c r="L5" s="154">
        <f>F24</f>
        <v>357902.5</v>
      </c>
      <c r="M5" s="153"/>
      <c r="N5" s="155">
        <f aca="true" t="shared" si="0" ref="N5:N12">SUM(G5:M5)</f>
        <v>441494.95</v>
      </c>
    </row>
    <row r="6" spans="1:14" ht="12.75">
      <c r="A6" s="70" t="s">
        <v>130</v>
      </c>
      <c r="B6" s="70" t="s">
        <v>131</v>
      </c>
      <c r="C6" s="70" t="s">
        <v>128</v>
      </c>
      <c r="D6" s="185" t="s">
        <v>304</v>
      </c>
      <c r="E6" s="157" t="s">
        <v>132</v>
      </c>
      <c r="F6" s="158">
        <f>'100'!M28</f>
        <v>150000</v>
      </c>
      <c r="G6" s="160">
        <v>150000</v>
      </c>
      <c r="H6" s="161"/>
      <c r="I6" s="160"/>
      <c r="J6" s="160"/>
      <c r="K6" s="160"/>
      <c r="L6" s="160"/>
      <c r="M6" s="160"/>
      <c r="N6" s="155">
        <f t="shared" si="0"/>
        <v>150000</v>
      </c>
    </row>
    <row r="7" spans="1:14" ht="12.75">
      <c r="A7" s="156" t="s">
        <v>162</v>
      </c>
      <c r="B7" s="156" t="s">
        <v>163</v>
      </c>
      <c r="C7" s="156" t="s">
        <v>128</v>
      </c>
      <c r="D7" s="185" t="s">
        <v>214</v>
      </c>
      <c r="E7" s="157" t="s">
        <v>164</v>
      </c>
      <c r="F7" s="158">
        <f>'403'!I57</f>
        <v>250000</v>
      </c>
      <c r="G7" s="160"/>
      <c r="H7" s="160"/>
      <c r="I7" s="160">
        <v>250000</v>
      </c>
      <c r="J7" s="160"/>
      <c r="K7" s="160"/>
      <c r="L7" s="160"/>
      <c r="M7" s="160"/>
      <c r="N7" s="153">
        <f t="shared" si="0"/>
        <v>250000</v>
      </c>
    </row>
    <row r="8" spans="1:14" ht="12.75">
      <c r="A8" s="156" t="s">
        <v>165</v>
      </c>
      <c r="B8" s="156" t="s">
        <v>166</v>
      </c>
      <c r="C8" s="156" t="s">
        <v>128</v>
      </c>
      <c r="D8" s="162" t="s">
        <v>200</v>
      </c>
      <c r="F8" s="158">
        <f>'403'!I49</f>
        <v>285000</v>
      </c>
      <c r="G8" s="160"/>
      <c r="H8" s="160"/>
      <c r="I8" s="160">
        <v>105000</v>
      </c>
      <c r="J8" s="160"/>
      <c r="K8" s="160">
        <v>180000</v>
      </c>
      <c r="L8" s="160"/>
      <c r="M8" s="160"/>
      <c r="N8" s="153">
        <f t="shared" si="0"/>
        <v>285000</v>
      </c>
    </row>
    <row r="9" spans="1:14" ht="12.75">
      <c r="A9" s="156" t="s">
        <v>167</v>
      </c>
      <c r="B9" s="156" t="s">
        <v>168</v>
      </c>
      <c r="C9" s="156" t="s">
        <v>128</v>
      </c>
      <c r="D9" s="162" t="s">
        <v>202</v>
      </c>
      <c r="F9" s="158">
        <f>'403'!I50</f>
        <v>132193</v>
      </c>
      <c r="G9" s="159"/>
      <c r="H9" s="159"/>
      <c r="I9" s="160">
        <f>F20</f>
        <v>48703</v>
      </c>
      <c r="J9" s="160"/>
      <c r="K9" s="160">
        <f>F22</f>
        <v>83490</v>
      </c>
      <c r="L9" s="159"/>
      <c r="M9" s="159"/>
      <c r="N9" s="153">
        <f t="shared" si="0"/>
        <v>132193</v>
      </c>
    </row>
    <row r="10" spans="1:14" ht="12.75">
      <c r="A10" s="70" t="s">
        <v>169</v>
      </c>
      <c r="B10" s="156" t="s">
        <v>170</v>
      </c>
      <c r="C10" s="156" t="s">
        <v>128</v>
      </c>
      <c r="D10" s="162" t="s">
        <v>895</v>
      </c>
      <c r="F10" s="158">
        <f>'207'!I51</f>
        <v>3000</v>
      </c>
      <c r="G10" s="160">
        <v>3000</v>
      </c>
      <c r="H10" s="161"/>
      <c r="I10" s="160"/>
      <c r="J10" s="160"/>
      <c r="K10" s="160"/>
      <c r="L10" s="160"/>
      <c r="M10" s="160"/>
      <c r="N10" s="155">
        <f t="shared" si="0"/>
        <v>3000</v>
      </c>
    </row>
    <row r="11" spans="1:14" ht="12.75">
      <c r="A11" s="156" t="s">
        <v>171</v>
      </c>
      <c r="B11" s="156" t="s">
        <v>172</v>
      </c>
      <c r="C11" s="156" t="s">
        <v>128</v>
      </c>
      <c r="D11" s="162" t="s">
        <v>380</v>
      </c>
      <c r="F11" s="158">
        <f>'102'!I26</f>
        <v>1300</v>
      </c>
      <c r="G11" s="160">
        <v>1300</v>
      </c>
      <c r="H11" s="161"/>
      <c r="I11" s="160"/>
      <c r="J11" s="160"/>
      <c r="K11" s="160"/>
      <c r="L11" s="160"/>
      <c r="M11" s="160"/>
      <c r="N11" s="155">
        <f t="shared" si="0"/>
        <v>1300</v>
      </c>
    </row>
    <row r="12" spans="6:14" ht="12.75">
      <c r="F12" s="164">
        <f aca="true" t="shared" si="1" ref="F12:M12">SUM(F5:F11)</f>
        <v>1262987.95</v>
      </c>
      <c r="G12" s="164">
        <f t="shared" si="1"/>
        <v>237892.45</v>
      </c>
      <c r="H12" s="164">
        <f t="shared" si="1"/>
        <v>0</v>
      </c>
      <c r="I12" s="164">
        <f t="shared" si="1"/>
        <v>403703</v>
      </c>
      <c r="J12" s="164">
        <f t="shared" si="1"/>
        <v>0</v>
      </c>
      <c r="K12" s="164">
        <f t="shared" si="1"/>
        <v>263490</v>
      </c>
      <c r="L12" s="164">
        <f t="shared" si="1"/>
        <v>357902.5</v>
      </c>
      <c r="M12" s="164">
        <f t="shared" si="1"/>
        <v>0</v>
      </c>
      <c r="N12" s="164">
        <f t="shared" si="0"/>
        <v>1262987.95</v>
      </c>
    </row>
    <row r="13" spans="1:14" ht="12.75">
      <c r="A13" s="165" t="s">
        <v>174</v>
      </c>
      <c r="B13" s="1">
        <f>SUM(F5:F5)</f>
        <v>441494.95</v>
      </c>
      <c r="G13" s="161"/>
      <c r="N13" s="161">
        <f>SUM(N5:N11)</f>
        <v>1262987.95</v>
      </c>
    </row>
    <row r="14" spans="1:10" ht="12.75">
      <c r="A14" s="165" t="s">
        <v>175</v>
      </c>
      <c r="B14" s="1">
        <f>SUM(F7:F9)</f>
        <v>667193</v>
      </c>
      <c r="F14" s="168"/>
      <c r="I14" s="161"/>
      <c r="J14" s="161"/>
    </row>
    <row r="15" spans="1:14" ht="12.75">
      <c r="A15" s="165" t="s">
        <v>176</v>
      </c>
      <c r="B15" s="1">
        <f>SUM(F10)</f>
        <v>3000</v>
      </c>
      <c r="F15" s="168"/>
      <c r="G15" s="161"/>
      <c r="L15" s="166"/>
      <c r="M15" s="166" t="s">
        <v>177</v>
      </c>
      <c r="N15" s="167">
        <f>N13-G12</f>
        <v>1025095.5</v>
      </c>
    </row>
    <row r="16" spans="1:6" ht="12.75">
      <c r="A16" s="165" t="s">
        <v>178</v>
      </c>
      <c r="B16" s="1">
        <f>SUM(F11)</f>
        <v>1300</v>
      </c>
      <c r="F16" s="168"/>
    </row>
    <row r="18" ht="12.75">
      <c r="A18" t="s">
        <v>179</v>
      </c>
    </row>
    <row r="19" spans="1:6" ht="12.75">
      <c r="A19" s="175" t="s">
        <v>180</v>
      </c>
      <c r="D19" s="175" t="s">
        <v>214</v>
      </c>
      <c r="E19" s="170"/>
      <c r="F19" s="160">
        <f>'403'!I78</f>
        <v>250000</v>
      </c>
    </row>
    <row r="20" spans="1:6" ht="12.75">
      <c r="A20" s="175" t="s">
        <v>181</v>
      </c>
      <c r="D20" s="175" t="s">
        <v>249</v>
      </c>
      <c r="E20" s="172"/>
      <c r="F20" s="160">
        <f>'403'!I80</f>
        <v>48703</v>
      </c>
    </row>
    <row r="21" spans="1:6" ht="12.75">
      <c r="A21" s="175" t="s">
        <v>182</v>
      </c>
      <c r="D21" s="175" t="s">
        <v>251</v>
      </c>
      <c r="E21" s="172"/>
      <c r="F21" s="160">
        <f>'403'!I81</f>
        <v>105000</v>
      </c>
    </row>
    <row r="22" spans="1:6" ht="12.75">
      <c r="A22" s="175" t="s">
        <v>183</v>
      </c>
      <c r="D22" s="175" t="s">
        <v>252</v>
      </c>
      <c r="E22" s="172"/>
      <c r="F22" s="160">
        <f>'403'!I82</f>
        <v>83490</v>
      </c>
    </row>
    <row r="23" spans="1:6" ht="12.75">
      <c r="A23" s="175" t="s">
        <v>184</v>
      </c>
      <c r="D23" s="175" t="s">
        <v>185</v>
      </c>
      <c r="E23" s="172"/>
      <c r="F23" s="160">
        <f>'403'!I83</f>
        <v>180000</v>
      </c>
    </row>
    <row r="24" spans="1:14" s="169" customFormat="1" ht="12.75">
      <c r="A24" s="175" t="s">
        <v>186</v>
      </c>
      <c r="D24" s="174" t="s">
        <v>333</v>
      </c>
      <c r="E24" s="173"/>
      <c r="F24" s="163">
        <f>'100'!M42</f>
        <v>357902.5</v>
      </c>
      <c r="G24" s="171" t="s">
        <v>115</v>
      </c>
      <c r="H24" s="170"/>
      <c r="I24" s="170"/>
      <c r="J24" s="170"/>
      <c r="K24" s="170"/>
      <c r="L24" s="170"/>
      <c r="M24" s="170"/>
      <c r="N24" s="170"/>
    </row>
    <row r="25" ht="12.75">
      <c r="F25" s="167">
        <f>SUM(F19:F24)</f>
        <v>1025095.5</v>
      </c>
    </row>
    <row r="26" spans="4:6" ht="12.75">
      <c r="D26" t="s">
        <v>187</v>
      </c>
      <c r="F26" s="160">
        <f>SUM(G5:G11)</f>
        <v>237892.45</v>
      </c>
    </row>
    <row r="27" ht="12.75">
      <c r="F27" s="161">
        <f>SUM(F25:F26)</f>
        <v>1262987.95</v>
      </c>
    </row>
  </sheetData>
  <sheetProtection/>
  <mergeCells count="8">
    <mergeCell ref="M2:M4"/>
    <mergeCell ref="N2:N4"/>
    <mergeCell ref="G3:G4"/>
    <mergeCell ref="H3:L3"/>
    <mergeCell ref="D2:D4"/>
    <mergeCell ref="E2:E4"/>
    <mergeCell ref="F2:F4"/>
    <mergeCell ref="G2:L2"/>
  </mergeCells>
  <printOptions/>
  <pageMargins left="0.75" right="0.75" top="1" bottom="1" header="0" footer="0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zoomScale="85" zoomScaleNormal="85" zoomScalePageLayoutView="0" workbookViewId="0" topLeftCell="A1">
      <selection activeCell="N48" sqref="N48"/>
    </sheetView>
  </sheetViews>
  <sheetFormatPr defaultColWidth="11.421875" defaultRowHeight="12.75"/>
  <cols>
    <col min="1" max="1" width="4.8515625" style="4" bestFit="1" customWidth="1"/>
    <col min="2" max="3" width="6.00390625" style="4" bestFit="1" customWidth="1"/>
    <col min="4" max="4" width="43.8515625" style="0" bestFit="1" customWidth="1"/>
    <col min="5" max="5" width="13.7109375" style="1" customWidth="1"/>
    <col min="6" max="6" width="13.00390625" style="1" customWidth="1"/>
    <col min="7" max="8" width="15.8515625" style="1" customWidth="1"/>
    <col min="9" max="9" width="16.140625" style="1" bestFit="1" customWidth="1"/>
    <col min="10" max="10" width="16.00390625" style="1" hidden="1" customWidth="1"/>
    <col min="11" max="11" width="13.28125" style="0" hidden="1" customWidth="1"/>
    <col min="12" max="12" width="13.00390625" style="0" hidden="1" customWidth="1"/>
    <col min="13" max="13" width="16.28125" style="0" hidden="1" customWidth="1"/>
    <col min="14" max="14" width="15.00390625" style="0" customWidth="1"/>
    <col min="15" max="15" width="10.28125" style="0" bestFit="1" customWidth="1"/>
  </cols>
  <sheetData>
    <row r="1" spans="1:10" ht="18">
      <c r="A1" s="111" t="s">
        <v>359</v>
      </c>
      <c r="B1" s="112"/>
      <c r="C1" s="112"/>
      <c r="D1" s="113"/>
      <c r="I1"/>
      <c r="J1"/>
    </row>
    <row r="2" spans="1:8" s="24" customFormat="1" ht="18">
      <c r="A2" s="114"/>
      <c r="B2" s="21"/>
      <c r="C2" s="21"/>
      <c r="D2" s="115"/>
      <c r="E2" s="7"/>
      <c r="F2" s="7"/>
      <c r="G2" s="7"/>
      <c r="H2" s="7"/>
    </row>
    <row r="3" ht="15.75">
      <c r="A3" s="12" t="s">
        <v>336</v>
      </c>
    </row>
    <row r="4" spans="1:13" ht="12.75">
      <c r="A4" s="5"/>
      <c r="B4" s="5"/>
      <c r="C4" s="5"/>
      <c r="D4" s="19"/>
      <c r="E4" s="6"/>
      <c r="F4" s="6"/>
      <c r="G4" s="6"/>
      <c r="H4" s="6"/>
      <c r="I4" s="6"/>
      <c r="J4" s="46" t="s">
        <v>449</v>
      </c>
      <c r="K4" s="46" t="s">
        <v>449</v>
      </c>
      <c r="L4" s="46" t="s">
        <v>450</v>
      </c>
      <c r="M4" s="46" t="s">
        <v>451</v>
      </c>
    </row>
    <row r="5" spans="1:13" ht="12.75">
      <c r="A5" s="5"/>
      <c r="B5" s="5"/>
      <c r="C5" s="5"/>
      <c r="D5" s="19"/>
      <c r="E5" s="6"/>
      <c r="F5" s="6"/>
      <c r="G5" s="6"/>
      <c r="H5" s="6"/>
      <c r="I5" s="6"/>
      <c r="J5" s="46"/>
      <c r="K5" s="46"/>
      <c r="L5" s="46"/>
      <c r="M5" s="46"/>
    </row>
    <row r="6" spans="1:13" s="30" customFormat="1" ht="17.25" customHeight="1">
      <c r="A6" s="31"/>
      <c r="B6" s="11"/>
      <c r="C6" s="11"/>
      <c r="D6" s="32"/>
      <c r="E6" s="33"/>
      <c r="H6" s="12">
        <v>2013</v>
      </c>
      <c r="I6" s="12">
        <v>2014</v>
      </c>
      <c r="J6" s="46"/>
      <c r="K6" s="46"/>
      <c r="L6" s="46"/>
      <c r="M6" s="46"/>
    </row>
    <row r="7" spans="1:13" ht="20.25">
      <c r="A7" s="12" t="s">
        <v>469</v>
      </c>
      <c r="B7" s="27"/>
      <c r="C7" s="27"/>
      <c r="D7" s="27"/>
      <c r="E7" s="27"/>
      <c r="F7"/>
      <c r="H7" s="65">
        <v>899796.9</v>
      </c>
      <c r="I7" s="65">
        <v>905772.73</v>
      </c>
      <c r="J7" s="27"/>
      <c r="K7" s="27"/>
      <c r="L7" s="27"/>
      <c r="M7" s="1"/>
    </row>
    <row r="8" spans="1:13" ht="20.25">
      <c r="A8" s="12"/>
      <c r="B8" s="27"/>
      <c r="C8" s="27"/>
      <c r="D8" s="27"/>
      <c r="E8" s="27"/>
      <c r="G8" t="s">
        <v>470</v>
      </c>
      <c r="H8" s="65">
        <v>1181923.5</v>
      </c>
      <c r="I8" s="65">
        <v>1184372.73</v>
      </c>
      <c r="J8" s="27"/>
      <c r="K8" s="27"/>
      <c r="L8" s="27"/>
      <c r="M8" s="1"/>
    </row>
    <row r="9" spans="1:13" ht="10.5" customHeight="1">
      <c r="A9" s="12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1"/>
    </row>
    <row r="10" spans="1:13" s="30" customFormat="1" ht="17.25" customHeight="1">
      <c r="A10" s="12" t="s">
        <v>471</v>
      </c>
      <c r="B10" s="11"/>
      <c r="C10" s="11"/>
      <c r="D10" s="32"/>
      <c r="E10" s="33"/>
      <c r="F10" s="33"/>
      <c r="G10" s="33"/>
      <c r="H10" s="33"/>
      <c r="I10" s="33"/>
      <c r="J10" s="46"/>
      <c r="K10" s="46"/>
      <c r="L10" s="46"/>
      <c r="M10" s="46"/>
    </row>
    <row r="11" spans="1:9" s="30" customFormat="1" ht="54.75" customHeight="1">
      <c r="A11" s="5" t="s">
        <v>269</v>
      </c>
      <c r="B11" s="5" t="s">
        <v>270</v>
      </c>
      <c r="C11" s="5" t="s">
        <v>271</v>
      </c>
      <c r="D11" s="9" t="s">
        <v>272</v>
      </c>
      <c r="E11" s="28" t="s">
        <v>273</v>
      </c>
      <c r="F11" s="28" t="s">
        <v>274</v>
      </c>
      <c r="G11" s="49" t="s">
        <v>275</v>
      </c>
      <c r="H11" s="49"/>
      <c r="I11" s="48" t="s">
        <v>260</v>
      </c>
    </row>
    <row r="12" spans="1:10" ht="21" customHeight="1">
      <c r="A12" s="4" t="s">
        <v>360</v>
      </c>
      <c r="B12" s="4" t="s">
        <v>361</v>
      </c>
      <c r="C12" s="4" t="s">
        <v>363</v>
      </c>
      <c r="D12" s="20" t="s">
        <v>364</v>
      </c>
      <c r="E12" s="1">
        <v>6000</v>
      </c>
      <c r="F12" s="1">
        <v>6000</v>
      </c>
      <c r="G12" s="7">
        <v>0</v>
      </c>
      <c r="H12" s="7"/>
      <c r="I12" s="7">
        <v>5000</v>
      </c>
      <c r="J12"/>
    </row>
    <row r="13" spans="1:10" ht="12.75">
      <c r="A13" s="4" t="s">
        <v>360</v>
      </c>
      <c r="B13" s="4" t="s">
        <v>361</v>
      </c>
      <c r="C13" s="4" t="s">
        <v>343</v>
      </c>
      <c r="D13" s="20" t="s">
        <v>362</v>
      </c>
      <c r="E13" s="1">
        <v>4000</v>
      </c>
      <c r="F13" s="1">
        <v>4000</v>
      </c>
      <c r="G13" s="7">
        <v>1447.92</v>
      </c>
      <c r="H13" s="7"/>
      <c r="I13" s="7">
        <v>3000</v>
      </c>
      <c r="J13"/>
    </row>
    <row r="14" spans="1:10" ht="12.75">
      <c r="A14" s="4" t="s">
        <v>360</v>
      </c>
      <c r="B14" s="4" t="s">
        <v>361</v>
      </c>
      <c r="C14" s="4" t="s">
        <v>376</v>
      </c>
      <c r="D14" s="20" t="s">
        <v>377</v>
      </c>
      <c r="E14" s="1">
        <v>1000</v>
      </c>
      <c r="F14" s="1">
        <v>1000</v>
      </c>
      <c r="G14" s="7">
        <v>800.03</v>
      </c>
      <c r="H14" s="7"/>
      <c r="I14" s="1">
        <v>1000</v>
      </c>
      <c r="J14"/>
    </row>
    <row r="15" spans="1:10" ht="12.75">
      <c r="A15" s="4" t="s">
        <v>360</v>
      </c>
      <c r="B15" s="4" t="s">
        <v>361</v>
      </c>
      <c r="C15" s="4" t="s">
        <v>345</v>
      </c>
      <c r="D15" s="20" t="s">
        <v>375</v>
      </c>
      <c r="E15" s="1">
        <v>14000</v>
      </c>
      <c r="F15" s="1">
        <v>14000</v>
      </c>
      <c r="G15" s="7">
        <v>8944.89</v>
      </c>
      <c r="H15" s="7"/>
      <c r="I15" s="7">
        <v>14000</v>
      </c>
      <c r="J15"/>
    </row>
    <row r="16" spans="1:10" ht="12.75">
      <c r="A16" s="4" t="s">
        <v>360</v>
      </c>
      <c r="B16" s="4" t="s">
        <v>361</v>
      </c>
      <c r="C16" s="4" t="s">
        <v>365</v>
      </c>
      <c r="D16" s="20" t="s">
        <v>366</v>
      </c>
      <c r="E16" s="1">
        <v>11200</v>
      </c>
      <c r="F16" s="1">
        <v>11200</v>
      </c>
      <c r="G16" s="7">
        <v>3577.1</v>
      </c>
      <c r="H16" s="7"/>
      <c r="I16" s="7">
        <v>11200</v>
      </c>
      <c r="J16"/>
    </row>
    <row r="17" spans="1:10" ht="12.75">
      <c r="A17" s="4" t="s">
        <v>360</v>
      </c>
      <c r="B17" s="4" t="s">
        <v>361</v>
      </c>
      <c r="C17" s="4" t="s">
        <v>367</v>
      </c>
      <c r="D17" s="20" t="s">
        <v>368</v>
      </c>
      <c r="E17" s="1">
        <v>3600</v>
      </c>
      <c r="F17" s="1">
        <v>3600</v>
      </c>
      <c r="G17" s="7">
        <v>1815.72</v>
      </c>
      <c r="H17" s="7"/>
      <c r="I17" s="1">
        <v>3600</v>
      </c>
      <c r="J17"/>
    </row>
    <row r="18" spans="1:10" ht="12.75">
      <c r="A18" s="4" t="s">
        <v>360</v>
      </c>
      <c r="B18" s="4" t="s">
        <v>361</v>
      </c>
      <c r="C18" s="4" t="s">
        <v>369</v>
      </c>
      <c r="D18" s="20" t="s">
        <v>370</v>
      </c>
      <c r="E18" s="1">
        <v>6500</v>
      </c>
      <c r="F18" s="1">
        <v>6500</v>
      </c>
      <c r="G18" s="7">
        <v>4838.13</v>
      </c>
      <c r="H18" s="7"/>
      <c r="I18" s="1">
        <v>6500</v>
      </c>
      <c r="J18"/>
    </row>
    <row r="19" spans="1:10" ht="12.75">
      <c r="A19" s="4" t="s">
        <v>360</v>
      </c>
      <c r="B19" s="4" t="s">
        <v>361</v>
      </c>
      <c r="C19" s="4" t="s">
        <v>371</v>
      </c>
      <c r="D19" s="20" t="s">
        <v>372</v>
      </c>
      <c r="E19" s="1">
        <v>450</v>
      </c>
      <c r="F19" s="1">
        <v>450</v>
      </c>
      <c r="G19" s="7">
        <v>246</v>
      </c>
      <c r="H19" s="7"/>
      <c r="I19" s="1">
        <v>450</v>
      </c>
      <c r="J19"/>
    </row>
    <row r="20" spans="1:10" ht="12.75">
      <c r="A20" s="4" t="s">
        <v>360</v>
      </c>
      <c r="B20" s="4" t="s">
        <v>361</v>
      </c>
      <c r="C20" s="4" t="s">
        <v>373</v>
      </c>
      <c r="D20" s="20" t="s">
        <v>374</v>
      </c>
      <c r="E20" s="1">
        <v>6000</v>
      </c>
      <c r="F20" s="1">
        <v>6000</v>
      </c>
      <c r="G20" s="7">
        <v>2808.41</v>
      </c>
      <c r="H20" s="7"/>
      <c r="I20" s="7">
        <v>5000</v>
      </c>
      <c r="J20"/>
    </row>
    <row r="21" spans="1:10" ht="12.75">
      <c r="A21" s="4" t="s">
        <v>360</v>
      </c>
      <c r="B21" s="4" t="s">
        <v>361</v>
      </c>
      <c r="C21" s="4" t="s">
        <v>378</v>
      </c>
      <c r="D21" s="20" t="s">
        <v>379</v>
      </c>
      <c r="E21" s="1">
        <v>41250</v>
      </c>
      <c r="F21" s="1">
        <v>41250</v>
      </c>
      <c r="G21" s="7">
        <v>30902.67</v>
      </c>
      <c r="H21" s="7"/>
      <c r="I21" s="1">
        <v>41250</v>
      </c>
      <c r="J21"/>
    </row>
    <row r="22" spans="1:10" s="14" customFormat="1" ht="12.75">
      <c r="A22" s="5"/>
      <c r="B22" s="5"/>
      <c r="C22" s="5"/>
      <c r="E22" s="6">
        <v>94000</v>
      </c>
      <c r="F22" s="6">
        <v>94000</v>
      </c>
      <c r="G22" s="23">
        <v>55380.87</v>
      </c>
      <c r="H22" s="23"/>
      <c r="I22" s="6">
        <f>+SUM(I12:I21)</f>
        <v>91000</v>
      </c>
      <c r="J22" s="51" t="e">
        <f>+I22/#REF!-1</f>
        <v>#REF!</v>
      </c>
    </row>
    <row r="23" spans="7:10" ht="12.75">
      <c r="G23" s="7"/>
      <c r="H23" s="7"/>
      <c r="I23" s="67"/>
      <c r="J23"/>
    </row>
    <row r="24" spans="1:10" ht="15.75">
      <c r="A24" s="12" t="s">
        <v>487</v>
      </c>
      <c r="G24" s="7"/>
      <c r="H24" s="7"/>
      <c r="I24"/>
      <c r="J24"/>
    </row>
    <row r="25" spans="1:9" s="30" customFormat="1" ht="54.75" customHeight="1">
      <c r="A25" s="5" t="s">
        <v>269</v>
      </c>
      <c r="B25" s="5" t="s">
        <v>270</v>
      </c>
      <c r="C25" s="5" t="s">
        <v>271</v>
      </c>
      <c r="D25" s="9" t="s">
        <v>272</v>
      </c>
      <c r="E25" s="29" t="s">
        <v>273</v>
      </c>
      <c r="F25" s="28" t="s">
        <v>274</v>
      </c>
      <c r="G25" s="49" t="s">
        <v>275</v>
      </c>
      <c r="H25" s="49"/>
      <c r="I25" s="48" t="s">
        <v>260</v>
      </c>
    </row>
    <row r="26" spans="1:10" ht="18.75" customHeight="1">
      <c r="A26" s="4" t="s">
        <v>360</v>
      </c>
      <c r="B26" s="4" t="s">
        <v>361</v>
      </c>
      <c r="C26" s="4" t="s">
        <v>306</v>
      </c>
      <c r="D26" s="20" t="s">
        <v>380</v>
      </c>
      <c r="E26" s="1">
        <v>1300</v>
      </c>
      <c r="F26" s="1">
        <v>1300</v>
      </c>
      <c r="G26" s="7">
        <v>1240</v>
      </c>
      <c r="H26" s="7"/>
      <c r="I26" s="7">
        <v>1300</v>
      </c>
      <c r="J26"/>
    </row>
    <row r="27" spans="1:10" s="14" customFormat="1" ht="12.75">
      <c r="A27" s="5"/>
      <c r="B27" s="5"/>
      <c r="C27" s="5"/>
      <c r="E27" s="6">
        <v>1300</v>
      </c>
      <c r="F27" s="6">
        <v>1300</v>
      </c>
      <c r="G27" s="23">
        <v>1240</v>
      </c>
      <c r="H27" s="23"/>
      <c r="I27" s="6">
        <f>+I26</f>
        <v>1300</v>
      </c>
      <c r="J27" s="51" t="e">
        <f>+I27/#REF!-1</f>
        <v>#REF!</v>
      </c>
    </row>
    <row r="28" spans="1:9" s="14" customFormat="1" ht="12.75">
      <c r="A28" s="5"/>
      <c r="B28" s="5"/>
      <c r="C28" s="5"/>
      <c r="E28" s="6"/>
      <c r="F28" s="6"/>
      <c r="G28" s="23"/>
      <c r="H28" s="23"/>
      <c r="I28" s="55"/>
    </row>
    <row r="29" spans="7:10" ht="12.75">
      <c r="G29" s="7"/>
      <c r="H29" s="7"/>
      <c r="I29"/>
      <c r="J29"/>
    </row>
    <row r="30" spans="4:10" ht="12.75">
      <c r="D30" s="16" t="s">
        <v>525</v>
      </c>
      <c r="E30" s="17">
        <f>E22+E27</f>
        <v>95300</v>
      </c>
      <c r="F30" s="17">
        <f>F22+F27</f>
        <v>95300</v>
      </c>
      <c r="G30" s="17">
        <f>G22+G27</f>
        <v>56620.87</v>
      </c>
      <c r="H30" s="23"/>
      <c r="I30" s="17">
        <f>I22+I27+I8</f>
        <v>1276672.73</v>
      </c>
      <c r="J30" s="52" t="e">
        <f>+I30/#REF!-1</f>
        <v>#REF!</v>
      </c>
    </row>
    <row r="31" spans="1:9" s="24" customFormat="1" ht="12.75">
      <c r="A31" s="21"/>
      <c r="B31" s="21"/>
      <c r="C31" s="21"/>
      <c r="D31" s="22"/>
      <c r="E31" s="23"/>
      <c r="F31" s="23"/>
      <c r="G31" s="23"/>
      <c r="H31" s="23"/>
      <c r="I31" s="57"/>
    </row>
    <row r="32" ht="15.75">
      <c r="A32" s="12" t="s">
        <v>338</v>
      </c>
    </row>
    <row r="33" spans="2:10" ht="38.25">
      <c r="B33" s="5" t="s">
        <v>269</v>
      </c>
      <c r="C33" s="5" t="s">
        <v>271</v>
      </c>
      <c r="D33" s="19" t="s">
        <v>272</v>
      </c>
      <c r="E33" s="28" t="s">
        <v>309</v>
      </c>
      <c r="F33" s="28" t="s">
        <v>310</v>
      </c>
      <c r="G33" s="28" t="s">
        <v>276</v>
      </c>
      <c r="H33" s="28" t="s">
        <v>311</v>
      </c>
      <c r="I33" s="48" t="s">
        <v>260</v>
      </c>
      <c r="J33"/>
    </row>
    <row r="34" spans="2:10" ht="23.25" customHeight="1">
      <c r="B34" s="4" t="s">
        <v>360</v>
      </c>
      <c r="C34" s="4" t="s">
        <v>381</v>
      </c>
      <c r="D34" s="20" t="s">
        <v>382</v>
      </c>
      <c r="E34" s="1">
        <v>1500</v>
      </c>
      <c r="F34" s="1">
        <v>1500</v>
      </c>
      <c r="G34" s="1">
        <v>180.448927339616</v>
      </c>
      <c r="H34" s="1">
        <v>2706.77</v>
      </c>
      <c r="I34" s="7">
        <v>3000</v>
      </c>
      <c r="J34"/>
    </row>
    <row r="35" spans="2:15" ht="12.75">
      <c r="B35" s="4" t="s">
        <v>360</v>
      </c>
      <c r="C35" s="4" t="s">
        <v>383</v>
      </c>
      <c r="D35" s="20" t="s">
        <v>384</v>
      </c>
      <c r="E35" s="1">
        <v>250000</v>
      </c>
      <c r="F35" s="1">
        <v>250000</v>
      </c>
      <c r="G35" s="1">
        <v>49.7239960220802</v>
      </c>
      <c r="H35" s="1">
        <v>124310</v>
      </c>
      <c r="I35" s="7">
        <v>200000</v>
      </c>
      <c r="J35"/>
      <c r="O35" s="1"/>
    </row>
    <row r="36" spans="1:14" s="14" customFormat="1" ht="12.75">
      <c r="A36" s="5"/>
      <c r="B36" s="5"/>
      <c r="C36" s="5"/>
      <c r="E36" s="6">
        <v>251500</v>
      </c>
      <c r="F36" s="6">
        <v>251500</v>
      </c>
      <c r="G36" s="6">
        <v>50.5</v>
      </c>
      <c r="H36" s="6">
        <v>127016.77</v>
      </c>
      <c r="I36" s="23">
        <f>SUM(I34:I35)</f>
        <v>203000</v>
      </c>
      <c r="L36" s="47"/>
      <c r="N36" s="33">
        <f>I36</f>
        <v>203000</v>
      </c>
    </row>
    <row r="37" spans="3:10" ht="12.75">
      <c r="C37"/>
      <c r="D37" s="1"/>
      <c r="I37" s="24"/>
      <c r="J37"/>
    </row>
    <row r="38" spans="3:10" ht="12.75">
      <c r="C38"/>
      <c r="D38" s="1"/>
      <c r="I38" s="24"/>
      <c r="J38"/>
    </row>
    <row r="39" spans="4:9" ht="12.75">
      <c r="D39" s="16" t="s">
        <v>385</v>
      </c>
      <c r="E39" s="18">
        <f>E36</f>
        <v>251500</v>
      </c>
      <c r="F39" s="18">
        <f>F36</f>
        <v>251500</v>
      </c>
      <c r="G39" s="18">
        <f>G36</f>
        <v>50.5</v>
      </c>
      <c r="H39" s="18">
        <f>H36</f>
        <v>127016.77</v>
      </c>
      <c r="I39" s="18">
        <f>I36</f>
        <v>203000</v>
      </c>
    </row>
    <row r="42" spans="8:9" ht="15.75">
      <c r="H42" s="88" t="s">
        <v>483</v>
      </c>
      <c r="I42" s="90">
        <f>I39-I30</f>
        <v>-1073672.73</v>
      </c>
    </row>
    <row r="46" ht="12.75">
      <c r="N46">
        <v>6447162.14</v>
      </c>
    </row>
  </sheetData>
  <sheetProtection/>
  <printOptions/>
  <pageMargins left="0.7480314960629921" right="0.7480314960629921" top="0.984251968503937" bottom="0.984251968503937" header="0" footer="0"/>
  <pageSetup fitToHeight="1" fitToWidth="1" horizontalDpi="600" verticalDpi="600" orientation="landscape" paperSize="9" scale="61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3"/>
  <sheetViews>
    <sheetView zoomScale="80" zoomScaleNormal="80" zoomScalePageLayoutView="0" workbookViewId="0" topLeftCell="A76">
      <selection activeCell="N103" sqref="N103"/>
    </sheetView>
  </sheetViews>
  <sheetFormatPr defaultColWidth="11.421875" defaultRowHeight="12.75"/>
  <cols>
    <col min="1" max="1" width="4.8515625" style="4" bestFit="1" customWidth="1"/>
    <col min="2" max="3" width="6.00390625" style="4" bestFit="1" customWidth="1"/>
    <col min="4" max="4" width="43.7109375" style="0" customWidth="1"/>
    <col min="5" max="5" width="15.421875" style="1" customWidth="1"/>
    <col min="6" max="6" width="16.7109375" style="1" customWidth="1"/>
    <col min="7" max="8" width="15.57421875" style="1" customWidth="1"/>
    <col min="9" max="9" width="16.8515625" style="1" customWidth="1"/>
    <col min="10" max="10" width="16.8515625" style="1" hidden="1" customWidth="1"/>
    <col min="11" max="11" width="13.00390625" style="0" hidden="1" customWidth="1"/>
    <col min="12" max="12" width="12.57421875" style="0" hidden="1" customWidth="1"/>
    <col min="13" max="13" width="15.8515625" style="0" hidden="1" customWidth="1"/>
    <col min="14" max="14" width="15.8515625" style="0" customWidth="1"/>
    <col min="15" max="15" width="13.28125" style="0" customWidth="1"/>
  </cols>
  <sheetData>
    <row r="1" spans="1:10" ht="18">
      <c r="A1" s="111" t="s">
        <v>386</v>
      </c>
      <c r="B1" s="112"/>
      <c r="C1" s="112"/>
      <c r="D1" s="113"/>
      <c r="J1"/>
    </row>
    <row r="2" spans="1:9" s="24" customFormat="1" ht="18">
      <c r="A2" s="114"/>
      <c r="B2" s="21"/>
      <c r="C2" s="21"/>
      <c r="D2" s="115"/>
      <c r="E2" s="7"/>
      <c r="F2" s="7"/>
      <c r="G2" s="7"/>
      <c r="H2" s="7"/>
      <c r="I2" s="7"/>
    </row>
    <row r="3" ht="15.75">
      <c r="A3" s="12" t="s">
        <v>336</v>
      </c>
    </row>
    <row r="4" spans="1:13" ht="12.75">
      <c r="A4" s="5"/>
      <c r="B4" s="5"/>
      <c r="C4" s="5"/>
      <c r="D4" s="19"/>
      <c r="E4" s="6"/>
      <c r="F4" s="6"/>
      <c r="G4" s="6"/>
      <c r="H4" s="6"/>
      <c r="I4" s="6"/>
      <c r="J4" s="46"/>
      <c r="K4" s="46"/>
      <c r="L4" s="46"/>
      <c r="M4" s="46"/>
    </row>
    <row r="5" spans="1:13" s="30" customFormat="1" ht="17.25" customHeight="1">
      <c r="A5" s="31"/>
      <c r="B5" s="11"/>
      <c r="C5" s="11"/>
      <c r="D5" s="32"/>
      <c r="E5" s="33"/>
      <c r="F5" s="33"/>
      <c r="G5" s="33"/>
      <c r="H5" s="12">
        <v>2013</v>
      </c>
      <c r="I5" s="12">
        <v>2014</v>
      </c>
      <c r="J5" s="46"/>
      <c r="K5" s="46"/>
      <c r="L5" s="46"/>
      <c r="M5" s="46"/>
    </row>
    <row r="6" spans="1:13" ht="20.25">
      <c r="A6" s="12" t="s">
        <v>469</v>
      </c>
      <c r="B6" s="27"/>
      <c r="C6" s="27"/>
      <c r="D6" s="27"/>
      <c r="E6" s="27"/>
      <c r="F6" s="27"/>
      <c r="G6" s="27"/>
      <c r="H6" s="65">
        <v>1088860.41</v>
      </c>
      <c r="I6" s="1">
        <v>1106188.92</v>
      </c>
      <c r="J6" s="27"/>
      <c r="K6" s="27"/>
      <c r="L6" s="27"/>
      <c r="M6" s="1"/>
    </row>
    <row r="7" spans="1:13" ht="20.25">
      <c r="A7" s="12"/>
      <c r="B7" s="27"/>
      <c r="C7" s="27"/>
      <c r="D7" s="27"/>
      <c r="E7" s="27"/>
      <c r="F7" s="27"/>
      <c r="G7" t="s">
        <v>470</v>
      </c>
      <c r="H7" s="65">
        <v>1451122.35</v>
      </c>
      <c r="I7" s="1">
        <v>1458358.916388</v>
      </c>
      <c r="J7" s="27"/>
      <c r="K7" s="27"/>
      <c r="L7" s="27"/>
      <c r="M7" s="1"/>
    </row>
    <row r="8" spans="1:13" ht="10.5" customHeight="1">
      <c r="A8" s="12"/>
      <c r="B8" s="27"/>
      <c r="C8" s="27"/>
      <c r="D8" s="27"/>
      <c r="E8" s="27"/>
      <c r="F8" s="27"/>
      <c r="G8" s="27"/>
      <c r="H8" s="27"/>
      <c r="I8"/>
      <c r="J8" s="27"/>
      <c r="K8" s="27"/>
      <c r="L8" s="27"/>
      <c r="M8" s="1"/>
    </row>
    <row r="9" spans="1:13" s="30" customFormat="1" ht="17.25" customHeight="1">
      <c r="A9" s="12" t="s">
        <v>471</v>
      </c>
      <c r="B9" s="11"/>
      <c r="C9" s="11"/>
      <c r="D9" s="32"/>
      <c r="E9" s="33"/>
      <c r="F9" s="33"/>
      <c r="G9" s="33"/>
      <c r="H9" s="33"/>
      <c r="I9" s="33"/>
      <c r="J9" s="46"/>
      <c r="K9" s="46"/>
      <c r="L9" s="46"/>
      <c r="M9" s="46"/>
    </row>
    <row r="10" spans="1:9" s="30" customFormat="1" ht="54.75" customHeight="1">
      <c r="A10" s="5" t="s">
        <v>269</v>
      </c>
      <c r="B10" s="5" t="s">
        <v>270</v>
      </c>
      <c r="C10" s="5" t="s">
        <v>271</v>
      </c>
      <c r="D10" s="9" t="s">
        <v>272</v>
      </c>
      <c r="E10" s="28" t="s">
        <v>273</v>
      </c>
      <c r="F10" s="28" t="s">
        <v>274</v>
      </c>
      <c r="G10" s="49" t="s">
        <v>275</v>
      </c>
      <c r="H10" s="49"/>
      <c r="I10" s="48" t="s">
        <v>260</v>
      </c>
    </row>
    <row r="11" spans="1:10" ht="19.5" customHeight="1">
      <c r="A11" s="4" t="s">
        <v>387</v>
      </c>
      <c r="B11" s="4" t="s">
        <v>447</v>
      </c>
      <c r="C11" s="4" t="s">
        <v>439</v>
      </c>
      <c r="D11" s="20" t="s">
        <v>462</v>
      </c>
      <c r="E11" s="1">
        <v>12500</v>
      </c>
      <c r="F11" s="1">
        <v>12500</v>
      </c>
      <c r="G11" s="7">
        <v>8956.98</v>
      </c>
      <c r="H11" s="7"/>
      <c r="I11" s="7">
        <v>12700</v>
      </c>
      <c r="J11"/>
    </row>
    <row r="12" spans="1:10" ht="12.75">
      <c r="A12" s="4" t="s">
        <v>387</v>
      </c>
      <c r="B12" s="4" t="s">
        <v>426</v>
      </c>
      <c r="C12" s="4" t="s">
        <v>439</v>
      </c>
      <c r="D12" s="20" t="s">
        <v>440</v>
      </c>
      <c r="E12" s="1">
        <v>12500</v>
      </c>
      <c r="F12" s="1">
        <v>12500</v>
      </c>
      <c r="G12" s="7">
        <v>8956.98</v>
      </c>
      <c r="H12" s="7"/>
      <c r="I12" s="7">
        <v>12700</v>
      </c>
      <c r="J12"/>
    </row>
    <row r="13" spans="1:10" ht="12.75">
      <c r="A13" s="4" t="s">
        <v>387</v>
      </c>
      <c r="B13" s="4" t="s">
        <v>426</v>
      </c>
      <c r="C13" s="4" t="s">
        <v>363</v>
      </c>
      <c r="D13" s="20" t="s">
        <v>431</v>
      </c>
      <c r="E13" s="1">
        <v>1000</v>
      </c>
      <c r="F13" s="1">
        <v>1000</v>
      </c>
      <c r="G13" s="7">
        <v>220.22</v>
      </c>
      <c r="H13" s="7"/>
      <c r="I13" s="7">
        <v>1000</v>
      </c>
      <c r="J13"/>
    </row>
    <row r="14" spans="1:10" ht="12.75">
      <c r="A14" s="4" t="s">
        <v>387</v>
      </c>
      <c r="B14" s="4" t="s">
        <v>505</v>
      </c>
      <c r="C14" s="4" t="s">
        <v>363</v>
      </c>
      <c r="D14" s="20" t="s">
        <v>511</v>
      </c>
      <c r="E14" s="1">
        <v>2000</v>
      </c>
      <c r="F14" s="1">
        <v>2000</v>
      </c>
      <c r="G14" s="7">
        <v>0</v>
      </c>
      <c r="H14" s="7"/>
      <c r="I14" s="7">
        <v>2000</v>
      </c>
      <c r="J14"/>
    </row>
    <row r="15" spans="1:10" ht="12.75">
      <c r="A15" s="4" t="s">
        <v>387</v>
      </c>
      <c r="B15" s="4" t="s">
        <v>447</v>
      </c>
      <c r="C15" s="4" t="s">
        <v>468</v>
      </c>
      <c r="D15" s="20" t="s">
        <v>504</v>
      </c>
      <c r="E15" s="1">
        <v>500</v>
      </c>
      <c r="F15" s="1">
        <v>500</v>
      </c>
      <c r="G15" s="7">
        <v>0</v>
      </c>
      <c r="H15" s="7"/>
      <c r="I15" s="7">
        <v>500</v>
      </c>
      <c r="J15"/>
    </row>
    <row r="16" spans="1:10" ht="12.75">
      <c r="A16" s="4" t="s">
        <v>387</v>
      </c>
      <c r="B16" s="4" t="s">
        <v>447</v>
      </c>
      <c r="C16" s="4" t="s">
        <v>429</v>
      </c>
      <c r="D16" s="20" t="s">
        <v>454</v>
      </c>
      <c r="E16" s="1">
        <v>2000</v>
      </c>
      <c r="F16" s="1">
        <v>2000</v>
      </c>
      <c r="G16" s="7">
        <v>327.72</v>
      </c>
      <c r="H16" s="7"/>
      <c r="I16" s="7">
        <v>1500</v>
      </c>
      <c r="J16"/>
    </row>
    <row r="17" spans="1:10" ht="12.75">
      <c r="A17" s="4" t="s">
        <v>387</v>
      </c>
      <c r="B17" s="4" t="s">
        <v>426</v>
      </c>
      <c r="C17" s="4" t="s">
        <v>429</v>
      </c>
      <c r="D17" s="20" t="s">
        <v>430</v>
      </c>
      <c r="E17" s="1">
        <v>800</v>
      </c>
      <c r="F17" s="1">
        <v>800</v>
      </c>
      <c r="G17" s="7">
        <v>49.08</v>
      </c>
      <c r="H17" s="7"/>
      <c r="I17" s="7">
        <v>600</v>
      </c>
      <c r="J17"/>
    </row>
    <row r="18" spans="1:10" ht="12.75">
      <c r="A18" s="4" t="s">
        <v>387</v>
      </c>
      <c r="B18" s="4" t="s">
        <v>505</v>
      </c>
      <c r="C18" s="4" t="s">
        <v>429</v>
      </c>
      <c r="D18" s="20" t="s">
        <v>510</v>
      </c>
      <c r="E18" s="1">
        <v>1300</v>
      </c>
      <c r="F18" s="1">
        <v>1300</v>
      </c>
      <c r="G18" s="7">
        <v>705.21</v>
      </c>
      <c r="H18" s="7"/>
      <c r="I18" s="7">
        <v>1300</v>
      </c>
      <c r="J18"/>
    </row>
    <row r="19" spans="1:10" ht="12.75">
      <c r="A19" s="4" t="s">
        <v>387</v>
      </c>
      <c r="B19" s="4" t="s">
        <v>447</v>
      </c>
      <c r="C19" s="4" t="s">
        <v>465</v>
      </c>
      <c r="D19" s="20" t="s">
        <v>466</v>
      </c>
      <c r="E19" s="1">
        <v>4500</v>
      </c>
      <c r="F19" s="1">
        <v>4500</v>
      </c>
      <c r="G19" s="7">
        <v>644.02</v>
      </c>
      <c r="H19" s="7"/>
      <c r="I19" s="7">
        <v>4000</v>
      </c>
      <c r="J19"/>
    </row>
    <row r="20" spans="1:10" ht="12.75">
      <c r="A20" s="4" t="s">
        <v>387</v>
      </c>
      <c r="B20" s="4" t="s">
        <v>447</v>
      </c>
      <c r="C20" s="4" t="s">
        <v>455</v>
      </c>
      <c r="D20" s="20" t="s">
        <v>456</v>
      </c>
      <c r="E20" s="1">
        <v>5500</v>
      </c>
      <c r="F20" s="1">
        <v>5500</v>
      </c>
      <c r="G20" s="7">
        <v>569.94</v>
      </c>
      <c r="H20" s="7"/>
      <c r="I20" s="7">
        <v>4300</v>
      </c>
      <c r="J20"/>
    </row>
    <row r="21" spans="1:10" ht="12.75">
      <c r="A21" s="4" t="s">
        <v>387</v>
      </c>
      <c r="B21" s="4" t="s">
        <v>447</v>
      </c>
      <c r="C21" s="4" t="s">
        <v>398</v>
      </c>
      <c r="D21" s="20" t="s">
        <v>467</v>
      </c>
      <c r="E21" s="1">
        <v>7700</v>
      </c>
      <c r="F21" s="1">
        <v>7700</v>
      </c>
      <c r="G21" s="7">
        <v>2346.9</v>
      </c>
      <c r="H21" s="7"/>
      <c r="I21" s="7">
        <v>8300</v>
      </c>
      <c r="J21"/>
    </row>
    <row r="22" spans="1:10" ht="12.75">
      <c r="A22" s="4" t="s">
        <v>387</v>
      </c>
      <c r="B22" s="4" t="s">
        <v>426</v>
      </c>
      <c r="C22" s="4" t="s">
        <v>398</v>
      </c>
      <c r="D22" s="20" t="s">
        <v>446</v>
      </c>
      <c r="E22" s="1">
        <v>7700</v>
      </c>
      <c r="F22" s="1">
        <v>7700</v>
      </c>
      <c r="G22" s="7">
        <v>5787.67</v>
      </c>
      <c r="H22" s="7"/>
      <c r="I22" s="7">
        <v>8500</v>
      </c>
      <c r="J22"/>
    </row>
    <row r="23" spans="1:10" ht="12.75">
      <c r="A23" s="4" t="s">
        <v>387</v>
      </c>
      <c r="B23" s="4" t="s">
        <v>505</v>
      </c>
      <c r="C23" s="4" t="s">
        <v>398</v>
      </c>
      <c r="D23" s="20" t="s">
        <v>515</v>
      </c>
      <c r="E23" s="1">
        <v>8000</v>
      </c>
      <c r="F23" s="1">
        <v>8000</v>
      </c>
      <c r="G23" s="7">
        <v>3906.33</v>
      </c>
      <c r="H23" s="7"/>
      <c r="I23" s="7">
        <v>8900</v>
      </c>
      <c r="J23"/>
    </row>
    <row r="24" spans="1:10" ht="12.75">
      <c r="A24" s="4" t="s">
        <v>387</v>
      </c>
      <c r="B24" s="4" t="s">
        <v>416</v>
      </c>
      <c r="C24" s="4" t="s">
        <v>398</v>
      </c>
      <c r="D24" s="20" t="s">
        <v>417</v>
      </c>
      <c r="E24" s="1">
        <v>16900</v>
      </c>
      <c r="F24" s="1">
        <v>16900</v>
      </c>
      <c r="G24" s="7">
        <v>14668.7</v>
      </c>
      <c r="H24" s="7"/>
      <c r="I24" s="7">
        <v>19000</v>
      </c>
      <c r="J24"/>
    </row>
    <row r="25" spans="1:10" ht="12.75">
      <c r="A25" s="4" t="s">
        <v>387</v>
      </c>
      <c r="B25" s="4" t="s">
        <v>411</v>
      </c>
      <c r="C25" s="4" t="s">
        <v>398</v>
      </c>
      <c r="D25" s="20" t="s">
        <v>412</v>
      </c>
      <c r="E25" s="1">
        <v>15000</v>
      </c>
      <c r="F25" s="1">
        <v>15000</v>
      </c>
      <c r="G25" s="7">
        <v>9884.75</v>
      </c>
      <c r="H25" s="7"/>
      <c r="I25" s="7">
        <v>16650</v>
      </c>
      <c r="J25"/>
    </row>
    <row r="26" spans="1:10" ht="12.75">
      <c r="A26" s="4" t="s">
        <v>387</v>
      </c>
      <c r="B26" s="4" t="s">
        <v>397</v>
      </c>
      <c r="C26" s="4" t="s">
        <v>398</v>
      </c>
      <c r="D26" s="20" t="s">
        <v>399</v>
      </c>
      <c r="E26" s="1">
        <v>13800</v>
      </c>
      <c r="F26" s="1">
        <v>13800</v>
      </c>
      <c r="G26" s="7">
        <v>8352.52</v>
      </c>
      <c r="H26" s="7"/>
      <c r="I26" s="7">
        <v>15200</v>
      </c>
      <c r="J26"/>
    </row>
    <row r="27" spans="1:10" ht="12.75">
      <c r="A27" s="4" t="s">
        <v>387</v>
      </c>
      <c r="B27" s="4" t="s">
        <v>403</v>
      </c>
      <c r="C27" s="4" t="s">
        <v>398</v>
      </c>
      <c r="D27" s="20" t="s">
        <v>404</v>
      </c>
      <c r="E27" s="1">
        <v>11500</v>
      </c>
      <c r="F27" s="1">
        <v>11500</v>
      </c>
      <c r="G27" s="7">
        <v>7586.58</v>
      </c>
      <c r="H27" s="7"/>
      <c r="I27" s="7">
        <v>12200</v>
      </c>
      <c r="J27"/>
    </row>
    <row r="28" spans="1:10" ht="12.75">
      <c r="A28" s="4" t="s">
        <v>387</v>
      </c>
      <c r="B28" s="4" t="s">
        <v>447</v>
      </c>
      <c r="C28" s="4" t="s">
        <v>401</v>
      </c>
      <c r="D28" s="20" t="s">
        <v>464</v>
      </c>
      <c r="E28" s="1">
        <v>2300</v>
      </c>
      <c r="F28" s="1">
        <v>2300</v>
      </c>
      <c r="G28" s="7">
        <v>589.11</v>
      </c>
      <c r="H28" s="7"/>
      <c r="I28" s="7">
        <v>2450</v>
      </c>
      <c r="J28"/>
    </row>
    <row r="29" spans="1:10" ht="12.75">
      <c r="A29" s="4" t="s">
        <v>387</v>
      </c>
      <c r="B29" s="4" t="s">
        <v>426</v>
      </c>
      <c r="C29" s="4" t="s">
        <v>401</v>
      </c>
      <c r="D29" s="20" t="s">
        <v>443</v>
      </c>
      <c r="E29" s="1">
        <v>2300</v>
      </c>
      <c r="F29" s="1">
        <v>2300</v>
      </c>
      <c r="G29" s="7">
        <v>2300</v>
      </c>
      <c r="H29" s="7"/>
      <c r="I29" s="7">
        <v>2450</v>
      </c>
      <c r="J29"/>
    </row>
    <row r="30" spans="1:10" ht="12.75">
      <c r="A30" s="4" t="s">
        <v>387</v>
      </c>
      <c r="B30" s="4" t="s">
        <v>505</v>
      </c>
      <c r="C30" s="4" t="s">
        <v>401</v>
      </c>
      <c r="D30" s="20" t="s">
        <v>514</v>
      </c>
      <c r="E30" s="1">
        <v>4200</v>
      </c>
      <c r="F30" s="1">
        <v>4200</v>
      </c>
      <c r="G30" s="7">
        <v>1495.84</v>
      </c>
      <c r="H30" s="7"/>
      <c r="I30" s="7">
        <v>4500</v>
      </c>
      <c r="J30"/>
    </row>
    <row r="31" spans="1:10" ht="12.75">
      <c r="A31" s="4" t="s">
        <v>387</v>
      </c>
      <c r="B31" s="4" t="s">
        <v>416</v>
      </c>
      <c r="C31" s="4" t="s">
        <v>401</v>
      </c>
      <c r="D31" s="20" t="s">
        <v>420</v>
      </c>
      <c r="E31" s="1">
        <v>11000</v>
      </c>
      <c r="F31" s="1">
        <v>11000</v>
      </c>
      <c r="G31" s="7">
        <v>7626.14</v>
      </c>
      <c r="H31" s="7"/>
      <c r="I31" s="7">
        <v>14200</v>
      </c>
      <c r="J31"/>
    </row>
    <row r="32" spans="1:10" ht="12.75">
      <c r="A32" s="4" t="s">
        <v>387</v>
      </c>
      <c r="B32" s="4" t="s">
        <v>411</v>
      </c>
      <c r="C32" s="4" t="s">
        <v>401</v>
      </c>
      <c r="D32" s="20" t="s">
        <v>415</v>
      </c>
      <c r="E32" s="1">
        <v>14000</v>
      </c>
      <c r="F32" s="1">
        <v>14000</v>
      </c>
      <c r="G32" s="7">
        <v>6878.3</v>
      </c>
      <c r="H32" s="7"/>
      <c r="I32" s="7">
        <v>17800</v>
      </c>
      <c r="J32"/>
    </row>
    <row r="33" spans="1:10" ht="12.75">
      <c r="A33" s="4" t="s">
        <v>387</v>
      </c>
      <c r="B33" s="4" t="s">
        <v>397</v>
      </c>
      <c r="C33" s="4" t="s">
        <v>401</v>
      </c>
      <c r="D33" s="20" t="s">
        <v>402</v>
      </c>
      <c r="E33" s="1">
        <v>10000</v>
      </c>
      <c r="F33" s="1">
        <v>10000</v>
      </c>
      <c r="G33" s="7">
        <v>8065.63</v>
      </c>
      <c r="H33" s="7"/>
      <c r="I33" s="7">
        <v>13700</v>
      </c>
      <c r="J33"/>
    </row>
    <row r="34" spans="1:10" ht="12.75">
      <c r="A34" s="4" t="s">
        <v>387</v>
      </c>
      <c r="B34" s="4" t="s">
        <v>403</v>
      </c>
      <c r="C34" s="4" t="s">
        <v>401</v>
      </c>
      <c r="D34" s="20" t="s">
        <v>410</v>
      </c>
      <c r="E34" s="1">
        <v>11250</v>
      </c>
      <c r="F34" s="1">
        <v>11250</v>
      </c>
      <c r="G34" s="7">
        <v>12087.98</v>
      </c>
      <c r="H34" s="7"/>
      <c r="I34" s="7">
        <v>16050</v>
      </c>
      <c r="J34"/>
    </row>
    <row r="35" spans="1:10" ht="12.75">
      <c r="A35" s="4" t="s">
        <v>387</v>
      </c>
      <c r="B35" s="4" t="s">
        <v>447</v>
      </c>
      <c r="C35" s="4" t="s">
        <v>405</v>
      </c>
      <c r="D35" s="20" t="s">
        <v>453</v>
      </c>
      <c r="E35" s="1">
        <v>7000</v>
      </c>
      <c r="F35" s="1">
        <v>7000</v>
      </c>
      <c r="G35" s="7">
        <v>3057.06</v>
      </c>
      <c r="H35" s="7"/>
      <c r="I35" s="7">
        <v>6300</v>
      </c>
      <c r="J35"/>
    </row>
    <row r="36" spans="1:10" ht="12.75">
      <c r="A36" s="4" t="s">
        <v>387</v>
      </c>
      <c r="B36" s="4" t="s">
        <v>426</v>
      </c>
      <c r="C36" s="4" t="s">
        <v>405</v>
      </c>
      <c r="D36" s="20" t="s">
        <v>428</v>
      </c>
      <c r="E36" s="1">
        <v>7000</v>
      </c>
      <c r="F36" s="1">
        <v>7000</v>
      </c>
      <c r="G36" s="7">
        <v>5814.83</v>
      </c>
      <c r="H36" s="7"/>
      <c r="I36" s="7">
        <v>6300</v>
      </c>
      <c r="J36"/>
    </row>
    <row r="37" spans="1:10" ht="12.75">
      <c r="A37" s="4" t="s">
        <v>387</v>
      </c>
      <c r="B37" s="4" t="s">
        <v>505</v>
      </c>
      <c r="C37" s="4" t="s">
        <v>405</v>
      </c>
      <c r="D37" s="20" t="s">
        <v>509</v>
      </c>
      <c r="E37" s="1">
        <v>4000</v>
      </c>
      <c r="F37" s="1">
        <v>4000</v>
      </c>
      <c r="G37" s="7">
        <v>3034.65</v>
      </c>
      <c r="H37" s="7"/>
      <c r="I37" s="7">
        <v>4500</v>
      </c>
      <c r="J37"/>
    </row>
    <row r="38" spans="1:10" ht="12.75">
      <c r="A38" s="4" t="s">
        <v>387</v>
      </c>
      <c r="B38" s="4" t="s">
        <v>416</v>
      </c>
      <c r="C38" s="4" t="s">
        <v>405</v>
      </c>
      <c r="D38" s="20" t="s">
        <v>418</v>
      </c>
      <c r="E38" s="1">
        <v>1500</v>
      </c>
      <c r="F38" s="1">
        <v>1500</v>
      </c>
      <c r="G38" s="7">
        <v>947.73</v>
      </c>
      <c r="H38" s="7"/>
      <c r="I38" s="7">
        <v>1500</v>
      </c>
      <c r="J38"/>
    </row>
    <row r="39" spans="1:10" ht="12.75">
      <c r="A39" s="4" t="s">
        <v>387</v>
      </c>
      <c r="B39" s="4" t="s">
        <v>411</v>
      </c>
      <c r="C39" s="4" t="s">
        <v>405</v>
      </c>
      <c r="D39" s="20" t="s">
        <v>413</v>
      </c>
      <c r="E39" s="1">
        <v>1300</v>
      </c>
      <c r="F39" s="1">
        <v>1300</v>
      </c>
      <c r="G39" s="7">
        <v>871.34</v>
      </c>
      <c r="H39" s="7"/>
      <c r="I39" s="7">
        <v>1300</v>
      </c>
      <c r="J39"/>
    </row>
    <row r="40" spans="1:10" ht="12.75">
      <c r="A40" s="4" t="s">
        <v>387</v>
      </c>
      <c r="B40" s="4" t="s">
        <v>403</v>
      </c>
      <c r="C40" s="4" t="s">
        <v>405</v>
      </c>
      <c r="D40" s="20" t="s">
        <v>408</v>
      </c>
      <c r="E40" s="1">
        <v>1350</v>
      </c>
      <c r="F40" s="1">
        <v>1350</v>
      </c>
      <c r="G40" s="7">
        <v>732.74</v>
      </c>
      <c r="H40" s="7"/>
      <c r="I40" s="7">
        <v>1350</v>
      </c>
      <c r="J40"/>
    </row>
    <row r="41" spans="1:10" ht="12.75">
      <c r="A41" s="4" t="s">
        <v>387</v>
      </c>
      <c r="B41" s="4" t="s">
        <v>447</v>
      </c>
      <c r="C41" s="4" t="s">
        <v>433</v>
      </c>
      <c r="D41" s="20" t="s">
        <v>457</v>
      </c>
      <c r="E41" s="1">
        <v>100</v>
      </c>
      <c r="F41" s="1">
        <v>100</v>
      </c>
      <c r="G41" s="7">
        <v>0</v>
      </c>
      <c r="H41" s="7"/>
      <c r="I41" s="7">
        <v>0</v>
      </c>
      <c r="J41"/>
    </row>
    <row r="42" spans="1:10" ht="12.75">
      <c r="A42" s="4" t="s">
        <v>387</v>
      </c>
      <c r="B42" s="4" t="s">
        <v>426</v>
      </c>
      <c r="C42" s="4" t="s">
        <v>433</v>
      </c>
      <c r="D42" s="20" t="s">
        <v>434</v>
      </c>
      <c r="E42" s="1">
        <v>100</v>
      </c>
      <c r="F42" s="1">
        <v>100</v>
      </c>
      <c r="G42" s="7">
        <v>15.5</v>
      </c>
      <c r="H42" s="7"/>
      <c r="I42" s="7">
        <v>0</v>
      </c>
      <c r="J42"/>
    </row>
    <row r="43" spans="1:10" ht="12.75">
      <c r="A43" s="4" t="s">
        <v>387</v>
      </c>
      <c r="B43" s="4" t="s">
        <v>447</v>
      </c>
      <c r="C43" s="4" t="s">
        <v>437</v>
      </c>
      <c r="D43" s="20" t="s">
        <v>461</v>
      </c>
      <c r="E43" s="1">
        <v>700</v>
      </c>
      <c r="F43" s="1">
        <v>700</v>
      </c>
      <c r="G43" s="7">
        <v>494.58</v>
      </c>
      <c r="H43" s="7"/>
      <c r="I43" s="7">
        <v>700</v>
      </c>
      <c r="J43"/>
    </row>
    <row r="44" spans="1:10" ht="12.75">
      <c r="A44" s="4" t="s">
        <v>387</v>
      </c>
      <c r="B44" s="4" t="s">
        <v>426</v>
      </c>
      <c r="C44" s="4" t="s">
        <v>437</v>
      </c>
      <c r="D44" s="20" t="s">
        <v>438</v>
      </c>
      <c r="E44" s="1">
        <v>850</v>
      </c>
      <c r="F44" s="1">
        <v>850</v>
      </c>
      <c r="G44" s="7">
        <v>333.11</v>
      </c>
      <c r="H44" s="7"/>
      <c r="I44" s="7">
        <v>700</v>
      </c>
      <c r="J44"/>
    </row>
    <row r="45" spans="1:10" ht="12.75">
      <c r="A45" s="4" t="s">
        <v>387</v>
      </c>
      <c r="B45" s="4" t="s">
        <v>447</v>
      </c>
      <c r="C45" s="4" t="s">
        <v>441</v>
      </c>
      <c r="D45" s="20" t="s">
        <v>463</v>
      </c>
      <c r="E45" s="1">
        <v>1500</v>
      </c>
      <c r="F45" s="1">
        <v>1500</v>
      </c>
      <c r="G45" s="7">
        <v>289.25</v>
      </c>
      <c r="H45" s="7"/>
      <c r="I45" s="7">
        <v>1500</v>
      </c>
      <c r="J45"/>
    </row>
    <row r="46" spans="1:10" ht="12.75">
      <c r="A46" s="4" t="s">
        <v>387</v>
      </c>
      <c r="B46" s="4" t="s">
        <v>426</v>
      </c>
      <c r="C46" s="4" t="s">
        <v>441</v>
      </c>
      <c r="D46" s="20" t="s">
        <v>442</v>
      </c>
      <c r="E46" s="1">
        <v>25000</v>
      </c>
      <c r="F46" s="1">
        <v>25000</v>
      </c>
      <c r="G46" s="7">
        <v>13174.97</v>
      </c>
      <c r="H46" s="7"/>
      <c r="I46" s="7">
        <v>33000</v>
      </c>
      <c r="J46"/>
    </row>
    <row r="47" spans="1:10" ht="12.75">
      <c r="A47" s="4" t="s">
        <v>387</v>
      </c>
      <c r="B47" s="4" t="s">
        <v>505</v>
      </c>
      <c r="C47" s="4" t="s">
        <v>441</v>
      </c>
      <c r="D47" s="20" t="s">
        <v>513</v>
      </c>
      <c r="E47" s="1">
        <v>25160</v>
      </c>
      <c r="F47" s="1">
        <v>25160</v>
      </c>
      <c r="G47" s="7">
        <v>0</v>
      </c>
      <c r="H47" s="7"/>
      <c r="I47" s="7">
        <v>10000</v>
      </c>
      <c r="J47"/>
    </row>
    <row r="48" spans="1:10" ht="12.75">
      <c r="A48" s="4" t="s">
        <v>387</v>
      </c>
      <c r="B48" s="4" t="s">
        <v>447</v>
      </c>
      <c r="C48" s="4" t="s">
        <v>458</v>
      </c>
      <c r="D48" s="20" t="s">
        <v>459</v>
      </c>
      <c r="E48" s="1">
        <v>30500</v>
      </c>
      <c r="F48" s="1">
        <v>30500</v>
      </c>
      <c r="G48" s="7">
        <v>15396.65</v>
      </c>
      <c r="H48" s="7"/>
      <c r="I48" s="7">
        <v>27500</v>
      </c>
      <c r="J48"/>
    </row>
    <row r="49" spans="1:10" ht="12.75">
      <c r="A49" s="4" t="s">
        <v>387</v>
      </c>
      <c r="B49" s="4" t="s">
        <v>505</v>
      </c>
      <c r="C49" s="4" t="s">
        <v>507</v>
      </c>
      <c r="D49" s="20" t="s">
        <v>508</v>
      </c>
      <c r="E49" s="1">
        <v>1500</v>
      </c>
      <c r="F49" s="1">
        <v>1500</v>
      </c>
      <c r="G49" s="7">
        <v>1025.32</v>
      </c>
      <c r="H49" s="7"/>
      <c r="I49" s="7">
        <v>1500</v>
      </c>
      <c r="J49"/>
    </row>
    <row r="50" spans="1:10" ht="12.75">
      <c r="A50" s="4" t="s">
        <v>387</v>
      </c>
      <c r="B50" s="4" t="s">
        <v>388</v>
      </c>
      <c r="C50" s="4" t="s">
        <v>389</v>
      </c>
      <c r="D50" s="20" t="s">
        <v>390</v>
      </c>
      <c r="E50" s="1">
        <v>20000</v>
      </c>
      <c r="F50" s="1">
        <v>20000</v>
      </c>
      <c r="G50" s="7">
        <v>16768.8</v>
      </c>
      <c r="H50" s="7"/>
      <c r="I50" s="7">
        <v>20000</v>
      </c>
      <c r="J50"/>
    </row>
    <row r="51" spans="1:10" ht="12.75">
      <c r="A51" s="4" t="s">
        <v>387</v>
      </c>
      <c r="B51" s="4" t="s">
        <v>426</v>
      </c>
      <c r="C51" s="4" t="s">
        <v>389</v>
      </c>
      <c r="D51" s="20" t="s">
        <v>427</v>
      </c>
      <c r="E51" s="1">
        <v>60000</v>
      </c>
      <c r="F51" s="1">
        <v>60000</v>
      </c>
      <c r="G51" s="7">
        <v>13734.47</v>
      </c>
      <c r="H51" s="7"/>
      <c r="I51" s="7">
        <v>50000</v>
      </c>
      <c r="J51"/>
    </row>
    <row r="52" spans="1:10" ht="12.75">
      <c r="A52" s="4" t="s">
        <v>387</v>
      </c>
      <c r="B52" s="4" t="s">
        <v>505</v>
      </c>
      <c r="C52" s="4" t="s">
        <v>389</v>
      </c>
      <c r="D52" s="20" t="s">
        <v>506</v>
      </c>
      <c r="E52" s="1">
        <v>6000</v>
      </c>
      <c r="F52" s="1">
        <v>6000</v>
      </c>
      <c r="G52" s="7">
        <v>2942.88</v>
      </c>
      <c r="H52" s="7"/>
      <c r="I52" s="7">
        <v>6000</v>
      </c>
      <c r="J52"/>
    </row>
    <row r="53" spans="1:10" ht="12.75">
      <c r="A53" s="4" t="s">
        <v>387</v>
      </c>
      <c r="B53" s="4" t="s">
        <v>388</v>
      </c>
      <c r="C53" s="4" t="s">
        <v>371</v>
      </c>
      <c r="D53" s="20" t="s">
        <v>396</v>
      </c>
      <c r="E53" s="1">
        <v>1</v>
      </c>
      <c r="F53" s="1">
        <v>1</v>
      </c>
      <c r="G53" s="7">
        <v>0</v>
      </c>
      <c r="H53" s="7"/>
      <c r="I53" s="7">
        <v>1</v>
      </c>
      <c r="J53"/>
    </row>
    <row r="54" spans="1:10" ht="12.75">
      <c r="A54" s="4" t="s">
        <v>387</v>
      </c>
      <c r="B54" s="4" t="s">
        <v>426</v>
      </c>
      <c r="C54" s="4" t="s">
        <v>371</v>
      </c>
      <c r="D54" s="20" t="s">
        <v>435</v>
      </c>
      <c r="E54" s="1">
        <v>5000</v>
      </c>
      <c r="F54" s="1">
        <v>5000</v>
      </c>
      <c r="G54" s="7">
        <v>2464.61</v>
      </c>
      <c r="H54" s="7"/>
      <c r="I54" s="7">
        <v>5000</v>
      </c>
      <c r="J54"/>
    </row>
    <row r="55" spans="1:10" ht="12.75">
      <c r="A55" s="4" t="s">
        <v>387</v>
      </c>
      <c r="B55" s="4" t="s">
        <v>388</v>
      </c>
      <c r="C55" s="4" t="s">
        <v>373</v>
      </c>
      <c r="D55" s="20" t="s">
        <v>393</v>
      </c>
      <c r="E55" s="1">
        <v>8000</v>
      </c>
      <c r="F55" s="1">
        <v>8000</v>
      </c>
      <c r="G55" s="7">
        <v>3270</v>
      </c>
      <c r="H55" s="7"/>
      <c r="I55" s="7">
        <v>6000</v>
      </c>
      <c r="J55"/>
    </row>
    <row r="56" spans="1:10" ht="12.75">
      <c r="A56" s="4" t="s">
        <v>387</v>
      </c>
      <c r="B56" s="4" t="s">
        <v>426</v>
      </c>
      <c r="C56" s="4" t="s">
        <v>373</v>
      </c>
      <c r="D56" s="20" t="s">
        <v>432</v>
      </c>
      <c r="E56" s="1">
        <v>24000</v>
      </c>
      <c r="F56" s="1">
        <v>12848.64</v>
      </c>
      <c r="G56" s="7">
        <v>190.43</v>
      </c>
      <c r="H56" s="7"/>
      <c r="I56" s="7">
        <v>0</v>
      </c>
      <c r="J56"/>
    </row>
    <row r="57" spans="1:10" ht="12.75">
      <c r="A57" s="4" t="s">
        <v>387</v>
      </c>
      <c r="B57" s="4" t="s">
        <v>388</v>
      </c>
      <c r="C57" s="4" t="s">
        <v>394</v>
      </c>
      <c r="D57" s="20" t="s">
        <v>395</v>
      </c>
      <c r="E57" s="1">
        <v>1800</v>
      </c>
      <c r="F57" s="1">
        <v>1664</v>
      </c>
      <c r="G57" s="7">
        <v>507.03</v>
      </c>
      <c r="H57" s="7"/>
      <c r="I57" s="7">
        <v>2000</v>
      </c>
      <c r="J57"/>
    </row>
    <row r="58" spans="1:10" ht="12.75">
      <c r="A58" s="4" t="s">
        <v>387</v>
      </c>
      <c r="B58" s="4" t="s">
        <v>388</v>
      </c>
      <c r="C58" s="4" t="s">
        <v>391</v>
      </c>
      <c r="D58" s="20" t="s">
        <v>392</v>
      </c>
      <c r="E58" s="1">
        <v>14000</v>
      </c>
      <c r="F58" s="1">
        <v>4155.84</v>
      </c>
      <c r="G58" s="7">
        <v>4155.84</v>
      </c>
      <c r="H58" s="7"/>
      <c r="I58" s="7">
        <v>0</v>
      </c>
      <c r="J58"/>
    </row>
    <row r="59" spans="1:10" ht="12.75">
      <c r="A59" s="4" t="s">
        <v>387</v>
      </c>
      <c r="B59" s="4" t="s">
        <v>447</v>
      </c>
      <c r="C59" s="4" t="s">
        <v>448</v>
      </c>
      <c r="D59" s="20" t="s">
        <v>452</v>
      </c>
      <c r="E59" s="1">
        <v>5000</v>
      </c>
      <c r="F59" s="1">
        <v>5000</v>
      </c>
      <c r="G59" s="7">
        <v>3100.47</v>
      </c>
      <c r="H59" s="7"/>
      <c r="I59" s="7">
        <v>0</v>
      </c>
      <c r="J59"/>
    </row>
    <row r="60" spans="1:10" ht="12.75">
      <c r="A60" s="4" t="s">
        <v>387</v>
      </c>
      <c r="B60" s="4" t="s">
        <v>447</v>
      </c>
      <c r="C60" s="4" t="s">
        <v>349</v>
      </c>
      <c r="D60" s="20" t="s">
        <v>460</v>
      </c>
      <c r="E60" s="1">
        <v>20150</v>
      </c>
      <c r="F60" s="1">
        <v>20150</v>
      </c>
      <c r="G60" s="7">
        <v>14867.58</v>
      </c>
      <c r="H60" s="7"/>
      <c r="I60" s="7">
        <v>20500</v>
      </c>
      <c r="J60"/>
    </row>
    <row r="61" spans="1:10" ht="12.75">
      <c r="A61" s="4" t="s">
        <v>387</v>
      </c>
      <c r="B61" s="4" t="s">
        <v>426</v>
      </c>
      <c r="C61" s="4" t="s">
        <v>349</v>
      </c>
      <c r="D61" s="20" t="s">
        <v>436</v>
      </c>
      <c r="E61" s="1">
        <v>15100</v>
      </c>
      <c r="F61" s="1">
        <v>15100</v>
      </c>
      <c r="G61" s="7">
        <v>2522.16</v>
      </c>
      <c r="H61" s="7"/>
      <c r="I61" s="7">
        <v>15400</v>
      </c>
      <c r="J61"/>
    </row>
    <row r="62" spans="1:10" ht="12.75">
      <c r="A62" s="4" t="s">
        <v>387</v>
      </c>
      <c r="B62" s="4" t="s">
        <v>505</v>
      </c>
      <c r="C62" s="4" t="s">
        <v>349</v>
      </c>
      <c r="D62" s="20" t="s">
        <v>512</v>
      </c>
      <c r="E62" s="1">
        <v>18350</v>
      </c>
      <c r="F62" s="1">
        <v>18350</v>
      </c>
      <c r="G62" s="7">
        <v>9063.48</v>
      </c>
      <c r="H62" s="7"/>
      <c r="I62" s="7">
        <v>18700</v>
      </c>
      <c r="J62"/>
    </row>
    <row r="63" spans="1:10" ht="12.75">
      <c r="A63" s="4" t="s">
        <v>387</v>
      </c>
      <c r="B63" s="4" t="s">
        <v>416</v>
      </c>
      <c r="C63" s="4" t="s">
        <v>349</v>
      </c>
      <c r="D63" s="20" t="s">
        <v>419</v>
      </c>
      <c r="E63" s="1">
        <v>66121</v>
      </c>
      <c r="F63" s="1">
        <v>66121</v>
      </c>
      <c r="G63" s="7">
        <v>32668.74</v>
      </c>
      <c r="H63" s="7"/>
      <c r="I63" s="7">
        <v>67113</v>
      </c>
      <c r="J63"/>
    </row>
    <row r="64" spans="1:10" ht="12.75">
      <c r="A64" s="4" t="s">
        <v>387</v>
      </c>
      <c r="B64" s="4" t="s">
        <v>411</v>
      </c>
      <c r="C64" s="4" t="s">
        <v>349</v>
      </c>
      <c r="D64" s="20" t="s">
        <v>414</v>
      </c>
      <c r="E64" s="1">
        <v>68820</v>
      </c>
      <c r="F64" s="1">
        <v>68820</v>
      </c>
      <c r="G64" s="7">
        <v>34000.98</v>
      </c>
      <c r="H64" s="7"/>
      <c r="I64" s="7">
        <v>69852</v>
      </c>
      <c r="J64"/>
    </row>
    <row r="65" spans="1:10" ht="12.75">
      <c r="A65" s="4" t="s">
        <v>387</v>
      </c>
      <c r="B65" s="4" t="s">
        <v>397</v>
      </c>
      <c r="C65" s="4" t="s">
        <v>349</v>
      </c>
      <c r="D65" s="20" t="s">
        <v>400</v>
      </c>
      <c r="E65" s="1">
        <v>70350</v>
      </c>
      <c r="F65" s="1">
        <v>70350</v>
      </c>
      <c r="G65" s="7">
        <v>34759.02</v>
      </c>
      <c r="H65" s="7"/>
      <c r="I65" s="7">
        <v>71406</v>
      </c>
      <c r="J65"/>
    </row>
    <row r="66" spans="1:10" ht="12.75">
      <c r="A66" s="4" t="s">
        <v>387</v>
      </c>
      <c r="B66" s="4" t="s">
        <v>403</v>
      </c>
      <c r="C66" s="4" t="s">
        <v>349</v>
      </c>
      <c r="D66" s="20" t="s">
        <v>409</v>
      </c>
      <c r="E66" s="1">
        <v>35796</v>
      </c>
      <c r="F66" s="1">
        <v>35796</v>
      </c>
      <c r="G66" s="7">
        <v>17685.9</v>
      </c>
      <c r="H66" s="7"/>
      <c r="I66" s="7">
        <v>36333</v>
      </c>
      <c r="J66"/>
    </row>
    <row r="67" spans="1:10" ht="12.75">
      <c r="A67" s="4" t="s">
        <v>387</v>
      </c>
      <c r="B67" s="4" t="s">
        <v>426</v>
      </c>
      <c r="C67" s="4" t="s">
        <v>444</v>
      </c>
      <c r="D67" s="20" t="s">
        <v>445</v>
      </c>
      <c r="E67" s="1">
        <v>1000</v>
      </c>
      <c r="F67" s="1">
        <v>1000</v>
      </c>
      <c r="G67" s="7">
        <v>0</v>
      </c>
      <c r="H67" s="7"/>
      <c r="I67" s="7">
        <v>1000</v>
      </c>
      <c r="J67"/>
    </row>
    <row r="68" spans="1:10" ht="12.75">
      <c r="A68" s="4" t="s">
        <v>387</v>
      </c>
      <c r="B68" s="4" t="s">
        <v>421</v>
      </c>
      <c r="C68" s="4" t="s">
        <v>422</v>
      </c>
      <c r="D68" s="20" t="s">
        <v>423</v>
      </c>
      <c r="E68" s="1">
        <v>1</v>
      </c>
      <c r="F68" s="1">
        <v>1</v>
      </c>
      <c r="G68" s="7">
        <v>0</v>
      </c>
      <c r="H68" s="7"/>
      <c r="I68" s="7">
        <v>1</v>
      </c>
      <c r="J68"/>
    </row>
    <row r="69" spans="1:10" ht="12.75">
      <c r="A69" s="4" t="s">
        <v>387</v>
      </c>
      <c r="B69" s="4" t="s">
        <v>421</v>
      </c>
      <c r="C69" s="4" t="s">
        <v>424</v>
      </c>
      <c r="D69" s="20" t="s">
        <v>425</v>
      </c>
      <c r="E69" s="1">
        <v>273125</v>
      </c>
      <c r="F69" s="1">
        <v>273125</v>
      </c>
      <c r="G69" s="7">
        <v>76868.75</v>
      </c>
      <c r="H69" s="7"/>
      <c r="I69" s="7">
        <v>237500</v>
      </c>
      <c r="J69"/>
    </row>
    <row r="70" spans="1:9" s="70" customFormat="1" ht="12.75">
      <c r="A70" s="68"/>
      <c r="B70" s="68"/>
      <c r="C70" s="68"/>
      <c r="D70" s="86" t="s">
        <v>261</v>
      </c>
      <c r="E70" s="69"/>
      <c r="F70" s="69"/>
      <c r="G70" s="116"/>
      <c r="H70" s="116"/>
      <c r="I70" s="91">
        <v>292000</v>
      </c>
    </row>
    <row r="71" spans="1:10" s="14" customFormat="1" ht="12.75">
      <c r="A71" s="5"/>
      <c r="B71" s="5"/>
      <c r="C71" s="5"/>
      <c r="E71" s="6">
        <v>998424</v>
      </c>
      <c r="F71" s="6">
        <v>977292.48</v>
      </c>
      <c r="G71" s="23">
        <v>426765.47</v>
      </c>
      <c r="H71" s="23"/>
      <c r="I71" s="6">
        <f>+SUM(I11:I70)</f>
        <v>1215456</v>
      </c>
      <c r="J71" s="51" t="e">
        <f>+I71/#REF!-1</f>
        <v>#REF!</v>
      </c>
    </row>
    <row r="72" spans="1:9" s="14" customFormat="1" ht="12.75">
      <c r="A72" s="5"/>
      <c r="B72" s="5"/>
      <c r="C72" s="5"/>
      <c r="E72" s="6"/>
      <c r="F72" s="6"/>
      <c r="G72" s="23"/>
      <c r="H72" s="23"/>
      <c r="I72" s="57"/>
    </row>
    <row r="73" spans="1:14" ht="15.75">
      <c r="A73" s="12" t="s">
        <v>472</v>
      </c>
      <c r="J73"/>
      <c r="K73" s="1"/>
      <c r="L73" s="1"/>
      <c r="M73" s="1"/>
      <c r="N73" s="1"/>
    </row>
    <row r="74" spans="1:9" s="30" customFormat="1" ht="38.25" customHeight="1">
      <c r="A74" s="5" t="s">
        <v>269</v>
      </c>
      <c r="B74" s="5" t="s">
        <v>270</v>
      </c>
      <c r="C74" s="5" t="s">
        <v>271</v>
      </c>
      <c r="D74" s="9" t="s">
        <v>272</v>
      </c>
      <c r="E74" s="29" t="s">
        <v>273</v>
      </c>
      <c r="F74" s="28" t="s">
        <v>274</v>
      </c>
      <c r="G74" s="49" t="s">
        <v>275</v>
      </c>
      <c r="H74" s="49"/>
      <c r="I74" s="48" t="s">
        <v>260</v>
      </c>
    </row>
    <row r="75" spans="1:9" s="70" customFormat="1" ht="12.75">
      <c r="A75" s="117" t="s">
        <v>387</v>
      </c>
      <c r="B75" s="117" t="s">
        <v>388</v>
      </c>
      <c r="C75" s="117" t="s">
        <v>293</v>
      </c>
      <c r="D75" s="85" t="s">
        <v>516</v>
      </c>
      <c r="E75" s="118">
        <v>0</v>
      </c>
      <c r="F75" s="118">
        <v>9844.16</v>
      </c>
      <c r="G75" s="98">
        <v>0</v>
      </c>
      <c r="H75" s="98"/>
      <c r="I75" s="91">
        <v>14000</v>
      </c>
    </row>
    <row r="76" spans="1:10" ht="12.75">
      <c r="A76" s="4" t="s">
        <v>387</v>
      </c>
      <c r="B76" s="4" t="s">
        <v>388</v>
      </c>
      <c r="C76" s="4" t="s">
        <v>298</v>
      </c>
      <c r="D76" s="20" t="s">
        <v>517</v>
      </c>
      <c r="E76" s="1">
        <v>24000</v>
      </c>
      <c r="F76" s="1">
        <v>24000</v>
      </c>
      <c r="G76" s="7">
        <v>20559.34</v>
      </c>
      <c r="H76" s="7"/>
      <c r="I76" s="1">
        <v>22000</v>
      </c>
      <c r="J76"/>
    </row>
    <row r="77" spans="1:10" ht="12.75">
      <c r="A77" s="4" t="s">
        <v>387</v>
      </c>
      <c r="B77" s="4" t="s">
        <v>388</v>
      </c>
      <c r="C77" s="4" t="s">
        <v>518</v>
      </c>
      <c r="D77" s="20" t="s">
        <v>519</v>
      </c>
      <c r="E77" s="1">
        <v>2480</v>
      </c>
      <c r="F77" s="1">
        <v>2480</v>
      </c>
      <c r="G77" s="7">
        <v>0</v>
      </c>
      <c r="H77" s="7"/>
      <c r="I77" s="1">
        <v>3000</v>
      </c>
      <c r="J77"/>
    </row>
    <row r="78" spans="1:10" ht="12.75">
      <c r="A78" s="4" t="s">
        <v>387</v>
      </c>
      <c r="B78" s="4" t="s">
        <v>388</v>
      </c>
      <c r="C78" s="4" t="s">
        <v>520</v>
      </c>
      <c r="D78" s="20" t="s">
        <v>521</v>
      </c>
      <c r="E78" s="1">
        <v>24000</v>
      </c>
      <c r="F78" s="1">
        <v>24000</v>
      </c>
      <c r="G78" s="7">
        <v>24000</v>
      </c>
      <c r="H78" s="7"/>
      <c r="I78" s="1">
        <f>+F78</f>
        <v>24000</v>
      </c>
      <c r="J78"/>
    </row>
    <row r="79" spans="1:10" ht="12.75">
      <c r="A79" s="4" t="s">
        <v>387</v>
      </c>
      <c r="B79" s="4" t="s">
        <v>388</v>
      </c>
      <c r="C79" s="4" t="s">
        <v>291</v>
      </c>
      <c r="D79" s="20" t="s">
        <v>522</v>
      </c>
      <c r="E79" s="1">
        <v>1</v>
      </c>
      <c r="F79" s="1">
        <v>1</v>
      </c>
      <c r="G79" s="7">
        <v>0</v>
      </c>
      <c r="H79" s="7"/>
      <c r="I79" s="1">
        <f>+F79</f>
        <v>1</v>
      </c>
      <c r="J79"/>
    </row>
    <row r="80" spans="1:10" ht="12.75">
      <c r="A80" s="4" t="s">
        <v>387</v>
      </c>
      <c r="B80" s="4" t="s">
        <v>421</v>
      </c>
      <c r="C80" s="4" t="s">
        <v>523</v>
      </c>
      <c r="D80" s="20" t="s">
        <v>524</v>
      </c>
      <c r="E80" s="1">
        <v>2500</v>
      </c>
      <c r="F80" s="1">
        <v>2636</v>
      </c>
      <c r="G80" s="7">
        <v>0</v>
      </c>
      <c r="H80" s="7"/>
      <c r="I80" s="1">
        <v>2700</v>
      </c>
      <c r="J80"/>
    </row>
    <row r="81" spans="4:10" ht="12.75">
      <c r="D81" s="35" t="s">
        <v>313</v>
      </c>
      <c r="G81" s="7"/>
      <c r="H81" s="7"/>
      <c r="I81" s="1">
        <v>10000</v>
      </c>
      <c r="J81"/>
    </row>
    <row r="82" spans="1:10" s="14" customFormat="1" ht="12.75">
      <c r="A82" s="5"/>
      <c r="B82" s="5"/>
      <c r="C82" s="5"/>
      <c r="E82" s="6">
        <v>52981</v>
      </c>
      <c r="F82" s="6">
        <v>62961.16</v>
      </c>
      <c r="G82" s="23">
        <v>44559.34</v>
      </c>
      <c r="H82" s="23"/>
      <c r="I82" s="6">
        <f>+SUM(I75:I81)</f>
        <v>75701</v>
      </c>
      <c r="J82" s="51" t="e">
        <f>+I82/#REF!-1</f>
        <v>#REF!</v>
      </c>
    </row>
    <row r="83" spans="1:9" s="14" customFormat="1" ht="12.75">
      <c r="A83" s="5"/>
      <c r="B83" s="5"/>
      <c r="C83" s="5"/>
      <c r="E83" s="6"/>
      <c r="F83" s="6"/>
      <c r="G83" s="6"/>
      <c r="H83" s="6"/>
      <c r="I83" s="55"/>
    </row>
    <row r="84" spans="1:15" s="26" customFormat="1" ht="14.25" customHeight="1">
      <c r="A84" s="25"/>
      <c r="B84" s="25"/>
      <c r="C84" s="25"/>
      <c r="E84" s="23"/>
      <c r="F84" s="23"/>
      <c r="G84" s="23"/>
      <c r="H84" s="23"/>
      <c r="I84" s="38"/>
      <c r="J84" s="23"/>
      <c r="K84" s="23"/>
      <c r="L84" s="23"/>
      <c r="M84" s="23"/>
      <c r="N84" s="23"/>
      <c r="O84" s="23"/>
    </row>
    <row r="85" spans="1:15" s="26" customFormat="1" ht="12.75">
      <c r="A85" s="25"/>
      <c r="B85" s="25"/>
      <c r="C85" s="25"/>
      <c r="D85" s="16" t="s">
        <v>525</v>
      </c>
      <c r="E85" s="17">
        <f>E71+E82</f>
        <v>1051405</v>
      </c>
      <c r="F85" s="17">
        <f>F71+F82</f>
        <v>1040253.64</v>
      </c>
      <c r="G85" s="17">
        <f>G71+G82</f>
        <v>471324.80999999994</v>
      </c>
      <c r="H85" s="23"/>
      <c r="I85" s="17">
        <f>I7+I71+I82</f>
        <v>2749515.916388</v>
      </c>
      <c r="J85" s="17" t="e">
        <f>#REF!+#REF!</f>
        <v>#REF!</v>
      </c>
      <c r="K85" s="17" t="e">
        <f>#REF!+#REF!</f>
        <v>#REF!</v>
      </c>
      <c r="L85" s="17" t="e">
        <f>#REF!+#REF!</f>
        <v>#REF!</v>
      </c>
      <c r="M85" s="17" t="e">
        <f>#REF!+#REF!</f>
        <v>#REF!</v>
      </c>
      <c r="N85" s="23"/>
      <c r="O85" s="23"/>
    </row>
    <row r="86" spans="1:15" s="26" customFormat="1" ht="12.75">
      <c r="A86" s="25"/>
      <c r="B86" s="25"/>
      <c r="C86" s="25"/>
      <c r="E86" s="23"/>
      <c r="F86" s="23"/>
      <c r="G86" s="23"/>
      <c r="H86" s="23"/>
      <c r="I86" s="38"/>
      <c r="J86" s="23"/>
      <c r="K86" s="23"/>
      <c r="L86" s="23"/>
      <c r="M86" s="23"/>
      <c r="N86" s="23"/>
      <c r="O86" s="23"/>
    </row>
    <row r="87" spans="1:15" ht="15.75">
      <c r="A87" s="12" t="s">
        <v>338</v>
      </c>
      <c r="O87" s="1"/>
    </row>
    <row r="88" spans="2:9" ht="38.25">
      <c r="B88" s="5" t="s">
        <v>269</v>
      </c>
      <c r="C88" s="5" t="s">
        <v>271</v>
      </c>
      <c r="D88" s="19" t="s">
        <v>272</v>
      </c>
      <c r="E88" s="28" t="s">
        <v>309</v>
      </c>
      <c r="F88" s="28" t="s">
        <v>310</v>
      </c>
      <c r="G88" s="28" t="s">
        <v>276</v>
      </c>
      <c r="H88" s="28" t="s">
        <v>311</v>
      </c>
      <c r="I88" s="48" t="s">
        <v>260</v>
      </c>
    </row>
    <row r="89" spans="2:9" ht="19.5" customHeight="1">
      <c r="B89" s="4" t="s">
        <v>387</v>
      </c>
      <c r="C89" s="4" t="s">
        <v>526</v>
      </c>
      <c r="D89" s="20" t="s">
        <v>527</v>
      </c>
      <c r="E89" s="1">
        <v>243232</v>
      </c>
      <c r="F89" s="1">
        <v>243232</v>
      </c>
      <c r="G89" s="1">
        <v>69.2271889202744</v>
      </c>
      <c r="H89" s="1">
        <v>168382.69</v>
      </c>
      <c r="I89" s="1">
        <v>230000</v>
      </c>
    </row>
    <row r="90" spans="2:9" ht="12.75">
      <c r="B90" s="4" t="s">
        <v>387</v>
      </c>
      <c r="C90" s="4" t="s">
        <v>528</v>
      </c>
      <c r="D90" s="20" t="s">
        <v>529</v>
      </c>
      <c r="E90" s="1">
        <v>27700</v>
      </c>
      <c r="F90" s="1">
        <v>27700</v>
      </c>
      <c r="G90" s="1">
        <v>2.86230840266504</v>
      </c>
      <c r="H90" s="1">
        <v>792.86</v>
      </c>
      <c r="I90" s="1">
        <v>10000</v>
      </c>
    </row>
    <row r="91" spans="2:9" ht="12.75">
      <c r="B91" s="4" t="s">
        <v>387</v>
      </c>
      <c r="C91" s="4" t="s">
        <v>530</v>
      </c>
      <c r="D91" s="20" t="s">
        <v>531</v>
      </c>
      <c r="E91" s="1">
        <v>72000</v>
      </c>
      <c r="F91" s="1">
        <v>72000</v>
      </c>
      <c r="G91" s="1">
        <v>122.390577113726</v>
      </c>
      <c r="H91" s="1">
        <v>88121.24</v>
      </c>
      <c r="I91" s="1">
        <v>85000</v>
      </c>
    </row>
    <row r="92" spans="2:9" ht="12.75">
      <c r="B92" s="4" t="s">
        <v>387</v>
      </c>
      <c r="C92" s="4" t="s">
        <v>532</v>
      </c>
      <c r="D92" s="20" t="s">
        <v>533</v>
      </c>
      <c r="E92" s="1">
        <v>30000</v>
      </c>
      <c r="F92" s="1">
        <v>30000</v>
      </c>
      <c r="G92" s="1">
        <v>0</v>
      </c>
      <c r="H92" s="1">
        <v>0</v>
      </c>
      <c r="I92" s="1">
        <v>27000</v>
      </c>
    </row>
    <row r="93" spans="2:9" ht="12.75">
      <c r="B93" s="4" t="s">
        <v>387</v>
      </c>
      <c r="C93" s="4" t="s">
        <v>534</v>
      </c>
      <c r="D93" s="20" t="s">
        <v>535</v>
      </c>
      <c r="E93" s="1">
        <v>22000</v>
      </c>
      <c r="F93" s="1">
        <v>22000</v>
      </c>
      <c r="G93" s="1">
        <v>82.442152325299</v>
      </c>
      <c r="H93" s="1">
        <v>18137.29</v>
      </c>
      <c r="I93" s="1">
        <v>18000</v>
      </c>
    </row>
    <row r="94" spans="2:9" ht="12.75">
      <c r="B94" s="4" t="s">
        <v>387</v>
      </c>
      <c r="C94" s="4" t="s">
        <v>536</v>
      </c>
      <c r="D94" s="20" t="s">
        <v>537</v>
      </c>
      <c r="E94" s="1">
        <v>1</v>
      </c>
      <c r="F94" s="1">
        <v>1</v>
      </c>
      <c r="G94" s="1">
        <v>0</v>
      </c>
      <c r="H94" s="1">
        <v>0</v>
      </c>
      <c r="I94" s="1">
        <v>1</v>
      </c>
    </row>
    <row r="95" spans="2:9" ht="12.75">
      <c r="B95" s="4" t="s">
        <v>387</v>
      </c>
      <c r="C95" s="4" t="s">
        <v>538</v>
      </c>
      <c r="D95" s="20" t="s">
        <v>539</v>
      </c>
      <c r="E95" s="1">
        <v>600</v>
      </c>
      <c r="F95" s="1">
        <v>600</v>
      </c>
      <c r="G95" s="1">
        <v>66.6644444999988</v>
      </c>
      <c r="H95" s="1">
        <v>400</v>
      </c>
      <c r="I95" s="1">
        <v>600</v>
      </c>
    </row>
    <row r="96" spans="2:9" ht="12.75">
      <c r="B96" s="4" t="s">
        <v>387</v>
      </c>
      <c r="C96" s="4" t="s">
        <v>540</v>
      </c>
      <c r="D96" s="20" t="s">
        <v>541</v>
      </c>
      <c r="E96" s="1">
        <v>4500</v>
      </c>
      <c r="F96" s="1">
        <v>4500</v>
      </c>
      <c r="G96" s="1">
        <v>0</v>
      </c>
      <c r="H96" s="1">
        <v>0</v>
      </c>
      <c r="I96" s="1">
        <v>4500</v>
      </c>
    </row>
    <row r="97" spans="2:9" ht="12.75">
      <c r="B97" s="4" t="s">
        <v>387</v>
      </c>
      <c r="C97" s="4" t="s">
        <v>542</v>
      </c>
      <c r="D97" s="20" t="s">
        <v>543</v>
      </c>
      <c r="E97" s="1">
        <v>14500</v>
      </c>
      <c r="F97" s="1">
        <v>14500</v>
      </c>
      <c r="G97" s="1">
        <v>12.4275690654161</v>
      </c>
      <c r="H97" s="1">
        <v>1802</v>
      </c>
      <c r="I97" s="1">
        <v>14500</v>
      </c>
    </row>
    <row r="98" spans="2:9" ht="12.75">
      <c r="B98" s="4" t="s">
        <v>387</v>
      </c>
      <c r="C98" s="4" t="s">
        <v>544</v>
      </c>
      <c r="D98" s="20" t="s">
        <v>545</v>
      </c>
      <c r="E98" s="1">
        <v>1</v>
      </c>
      <c r="F98" s="1">
        <v>1</v>
      </c>
      <c r="G98" s="1">
        <v>0</v>
      </c>
      <c r="H98" s="1">
        <v>0</v>
      </c>
      <c r="I98" s="1">
        <v>1</v>
      </c>
    </row>
    <row r="99" spans="2:9" ht="12.75">
      <c r="B99" s="4" t="s">
        <v>387</v>
      </c>
      <c r="C99" s="4" t="s">
        <v>546</v>
      </c>
      <c r="D99" s="20" t="s">
        <v>547</v>
      </c>
      <c r="E99" s="1">
        <v>6600</v>
      </c>
      <c r="F99" s="1">
        <v>6600</v>
      </c>
      <c r="G99" s="1">
        <v>0</v>
      </c>
      <c r="H99" s="1">
        <v>0</v>
      </c>
      <c r="I99" s="1">
        <v>4500</v>
      </c>
    </row>
    <row r="100" spans="1:15" s="120" customFormat="1" ht="12.75">
      <c r="A100" s="117"/>
      <c r="B100" s="117" t="s">
        <v>387</v>
      </c>
      <c r="C100" s="117" t="s">
        <v>548</v>
      </c>
      <c r="D100" s="85" t="s">
        <v>549</v>
      </c>
      <c r="E100" s="118">
        <v>0</v>
      </c>
      <c r="F100" s="118">
        <v>0</v>
      </c>
      <c r="G100" s="118">
        <v>0</v>
      </c>
      <c r="H100" s="118">
        <v>314</v>
      </c>
      <c r="I100" s="119">
        <v>292000</v>
      </c>
      <c r="J100" s="118"/>
      <c r="K100" s="119"/>
      <c r="L100" s="119"/>
      <c r="M100" s="119"/>
      <c r="N100" s="119"/>
      <c r="O100" s="119"/>
    </row>
    <row r="101" spans="2:9" ht="12.75">
      <c r="B101" s="4" t="s">
        <v>387</v>
      </c>
      <c r="C101" s="4" t="s">
        <v>550</v>
      </c>
      <c r="D101" s="20" t="s">
        <v>551</v>
      </c>
      <c r="E101" s="1">
        <v>14000</v>
      </c>
      <c r="F101" s="1">
        <v>14000</v>
      </c>
      <c r="G101" s="1">
        <v>0</v>
      </c>
      <c r="H101" s="1">
        <v>0</v>
      </c>
      <c r="I101" s="1">
        <v>10000</v>
      </c>
    </row>
    <row r="102" spans="2:9" ht="12.75">
      <c r="B102" s="4" t="s">
        <v>387</v>
      </c>
      <c r="C102" s="4" t="s">
        <v>552</v>
      </c>
      <c r="D102" s="20" t="s">
        <v>553</v>
      </c>
      <c r="E102" s="1">
        <v>5800</v>
      </c>
      <c r="F102" s="1">
        <v>5800</v>
      </c>
      <c r="G102" s="1">
        <v>0</v>
      </c>
      <c r="H102" s="1">
        <v>0</v>
      </c>
      <c r="I102" s="1">
        <v>4500</v>
      </c>
    </row>
    <row r="103" spans="2:9" ht="12.75">
      <c r="B103" s="4" t="s">
        <v>387</v>
      </c>
      <c r="C103" s="4" t="s">
        <v>554</v>
      </c>
      <c r="D103" s="20" t="s">
        <v>555</v>
      </c>
      <c r="E103" s="1">
        <v>150</v>
      </c>
      <c r="F103" s="1">
        <v>150</v>
      </c>
      <c r="G103" s="1">
        <v>20.9972002799751</v>
      </c>
      <c r="H103" s="1">
        <v>31.5</v>
      </c>
      <c r="I103" s="1">
        <v>150</v>
      </c>
    </row>
    <row r="104" spans="2:15" ht="12.75">
      <c r="B104" s="4" t="s">
        <v>387</v>
      </c>
      <c r="C104" s="4" t="s">
        <v>327</v>
      </c>
      <c r="D104" s="20" t="s">
        <v>556</v>
      </c>
      <c r="E104" s="1">
        <v>3000</v>
      </c>
      <c r="F104" s="1">
        <v>3000</v>
      </c>
      <c r="G104" s="1">
        <v>25.7298284675243</v>
      </c>
      <c r="H104" s="1">
        <v>771.9</v>
      </c>
      <c r="I104" s="1">
        <v>1800</v>
      </c>
      <c r="N104" s="1">
        <f>SUM(I89:I104)</f>
        <v>702552</v>
      </c>
      <c r="O104" s="1"/>
    </row>
    <row r="105" spans="2:9" ht="12.75">
      <c r="B105" s="4" t="s">
        <v>387</v>
      </c>
      <c r="C105" s="4" t="s">
        <v>557</v>
      </c>
      <c r="D105" s="20" t="s">
        <v>558</v>
      </c>
      <c r="E105" s="1">
        <v>100625</v>
      </c>
      <c r="F105" s="1">
        <v>100625</v>
      </c>
      <c r="G105" s="1">
        <v>158.906800714175</v>
      </c>
      <c r="H105" s="1">
        <v>159900</v>
      </c>
      <c r="I105" s="1">
        <v>87500</v>
      </c>
    </row>
    <row r="106" spans="2:9" ht="12.75">
      <c r="B106" s="4" t="s">
        <v>387</v>
      </c>
      <c r="C106" s="4" t="s">
        <v>559</v>
      </c>
      <c r="D106" s="20" t="s">
        <v>560</v>
      </c>
      <c r="E106" s="1">
        <v>1</v>
      </c>
      <c r="F106" s="1">
        <v>1</v>
      </c>
      <c r="G106" s="1">
        <v>0</v>
      </c>
      <c r="H106" s="1">
        <v>0</v>
      </c>
      <c r="I106" s="1">
        <v>1</v>
      </c>
    </row>
    <row r="107" spans="2:9" ht="12.75">
      <c r="B107" s="4" t="s">
        <v>387</v>
      </c>
      <c r="C107" s="4" t="s">
        <v>561</v>
      </c>
      <c r="D107" s="20" t="s">
        <v>562</v>
      </c>
      <c r="E107" s="1">
        <v>303000</v>
      </c>
      <c r="F107" s="1">
        <v>303000</v>
      </c>
      <c r="G107" s="1">
        <v>0</v>
      </c>
      <c r="H107" s="1">
        <v>0</v>
      </c>
      <c r="I107" s="1">
        <v>303000</v>
      </c>
    </row>
    <row r="108" spans="2:9" ht="12.75">
      <c r="B108" s="4" t="s">
        <v>387</v>
      </c>
      <c r="C108" s="4" t="s">
        <v>563</v>
      </c>
      <c r="D108" s="20" t="s">
        <v>564</v>
      </c>
      <c r="E108" s="1">
        <v>80600</v>
      </c>
      <c r="F108" s="1">
        <v>80600</v>
      </c>
      <c r="G108" s="1">
        <v>94.7394305857478</v>
      </c>
      <c r="H108" s="1">
        <v>76360</v>
      </c>
      <c r="I108" s="1">
        <v>72000</v>
      </c>
    </row>
    <row r="109" spans="2:9" ht="12.75">
      <c r="B109" s="4" t="s">
        <v>387</v>
      </c>
      <c r="C109" s="4" t="s">
        <v>565</v>
      </c>
      <c r="D109" s="20" t="s">
        <v>566</v>
      </c>
      <c r="E109" s="1">
        <v>35000</v>
      </c>
      <c r="F109" s="1">
        <v>35000</v>
      </c>
      <c r="G109" s="1">
        <v>160.055908539468</v>
      </c>
      <c r="H109" s="1">
        <v>56019.6</v>
      </c>
      <c r="I109" s="1">
        <v>56000</v>
      </c>
    </row>
    <row r="110" spans="2:9" ht="12.75">
      <c r="B110" s="4" t="s">
        <v>387</v>
      </c>
      <c r="C110" s="4" t="s">
        <v>329</v>
      </c>
      <c r="D110" s="20" t="s">
        <v>567</v>
      </c>
      <c r="E110" s="1">
        <v>2000</v>
      </c>
      <c r="F110" s="1">
        <v>2000</v>
      </c>
      <c r="G110" s="1">
        <v>0</v>
      </c>
      <c r="H110" s="1">
        <v>0</v>
      </c>
      <c r="I110" s="1">
        <v>0</v>
      </c>
    </row>
    <row r="111" spans="2:9" ht="12.75">
      <c r="B111" s="4" t="s">
        <v>387</v>
      </c>
      <c r="C111" s="4" t="s">
        <v>568</v>
      </c>
      <c r="D111" s="20" t="s">
        <v>569</v>
      </c>
      <c r="E111" s="1">
        <v>4650</v>
      </c>
      <c r="F111" s="1">
        <v>4650</v>
      </c>
      <c r="G111" s="1">
        <v>99.6189263697485</v>
      </c>
      <c r="H111" s="1">
        <v>4632.3</v>
      </c>
      <c r="I111" s="1">
        <v>4650</v>
      </c>
    </row>
    <row r="112" spans="2:9" ht="12.75">
      <c r="B112" s="4" t="s">
        <v>387</v>
      </c>
      <c r="C112" s="4" t="s">
        <v>570</v>
      </c>
      <c r="D112" s="20" t="s">
        <v>571</v>
      </c>
      <c r="E112" s="1">
        <v>2500</v>
      </c>
      <c r="F112" s="1">
        <v>2500</v>
      </c>
      <c r="G112" s="1">
        <v>0</v>
      </c>
      <c r="H112" s="1">
        <v>0</v>
      </c>
      <c r="I112" s="1">
        <v>2700</v>
      </c>
    </row>
    <row r="113" spans="2:9" ht="12.75">
      <c r="B113" s="4" t="s">
        <v>387</v>
      </c>
      <c r="C113" s="4" t="s">
        <v>572</v>
      </c>
      <c r="D113" s="20" t="s">
        <v>573</v>
      </c>
      <c r="E113" s="1">
        <v>2800</v>
      </c>
      <c r="F113" s="1">
        <v>2800</v>
      </c>
      <c r="G113" s="1">
        <v>99.2628624068596</v>
      </c>
      <c r="H113" s="1">
        <v>2779.38</v>
      </c>
      <c r="I113" s="1">
        <v>2800</v>
      </c>
    </row>
    <row r="114" spans="2:9" ht="12.75">
      <c r="B114" s="4" t="s">
        <v>387</v>
      </c>
      <c r="C114" s="4" t="s">
        <v>574</v>
      </c>
      <c r="D114" s="20" t="s">
        <v>575</v>
      </c>
      <c r="E114" s="1">
        <v>0</v>
      </c>
      <c r="F114" s="1">
        <v>0</v>
      </c>
      <c r="G114" s="1">
        <v>0</v>
      </c>
      <c r="H114" s="1">
        <v>21000</v>
      </c>
      <c r="I114" s="1">
        <v>28500</v>
      </c>
    </row>
    <row r="115" spans="2:9" ht="12.75">
      <c r="B115" s="4" t="s">
        <v>387</v>
      </c>
      <c r="C115" s="4" t="s">
        <v>576</v>
      </c>
      <c r="D115" s="20" t="s">
        <v>577</v>
      </c>
      <c r="E115" s="1">
        <v>0</v>
      </c>
      <c r="F115" s="1">
        <v>0</v>
      </c>
      <c r="G115" s="1">
        <v>0</v>
      </c>
      <c r="H115" s="1">
        <v>554</v>
      </c>
      <c r="I115" s="1">
        <v>0</v>
      </c>
    </row>
    <row r="116" spans="2:14" ht="12.75">
      <c r="B116" s="4" t="s">
        <v>387</v>
      </c>
      <c r="C116" s="4" t="s">
        <v>578</v>
      </c>
      <c r="D116" s="20" t="s">
        <v>579</v>
      </c>
      <c r="E116" s="1">
        <v>1</v>
      </c>
      <c r="F116" s="1">
        <v>1</v>
      </c>
      <c r="G116" s="1">
        <v>0</v>
      </c>
      <c r="H116" s="1">
        <v>0</v>
      </c>
      <c r="I116" s="1">
        <v>0</v>
      </c>
      <c r="N116" s="1">
        <f>SUM(I105:I116)</f>
        <v>557151</v>
      </c>
    </row>
    <row r="117" spans="2:14" ht="12.75">
      <c r="B117" s="4" t="s">
        <v>387</v>
      </c>
      <c r="C117" s="4" t="s">
        <v>580</v>
      </c>
      <c r="D117" s="20" t="s">
        <v>581</v>
      </c>
      <c r="E117" s="1">
        <v>0</v>
      </c>
      <c r="F117" s="1">
        <v>0</v>
      </c>
      <c r="G117" s="1">
        <v>0</v>
      </c>
      <c r="H117" s="1">
        <v>291.11</v>
      </c>
      <c r="I117" s="1">
        <v>0</v>
      </c>
      <c r="N117" s="1"/>
    </row>
    <row r="118" spans="5:14" ht="12.75">
      <c r="E118" s="6">
        <v>975261</v>
      </c>
      <c r="F118" s="6">
        <v>975261</v>
      </c>
      <c r="G118" s="6">
        <v>61.55</v>
      </c>
      <c r="H118" s="6">
        <v>600289.87</v>
      </c>
      <c r="I118" s="6">
        <f>SUM(I89:I117)</f>
        <v>1259703</v>
      </c>
      <c r="N118" s="1"/>
    </row>
    <row r="119" spans="5:9" ht="12.75">
      <c r="E119" s="6"/>
      <c r="F119" s="6"/>
      <c r="G119" s="6"/>
      <c r="H119" s="6"/>
      <c r="I119" s="6"/>
    </row>
    <row r="121" spans="4:9" ht="12.75">
      <c r="D121" s="16" t="s">
        <v>337</v>
      </c>
      <c r="E121" s="17">
        <f>E118</f>
        <v>975261</v>
      </c>
      <c r="F121" s="17">
        <f>F118</f>
        <v>975261</v>
      </c>
      <c r="G121" s="17">
        <f>G118</f>
        <v>61.55</v>
      </c>
      <c r="H121" s="17">
        <f>H118</f>
        <v>600289.87</v>
      </c>
      <c r="I121" s="17">
        <f>I118</f>
        <v>1259703</v>
      </c>
    </row>
    <row r="123" spans="8:9" ht="15.75">
      <c r="H123" s="88" t="s">
        <v>483</v>
      </c>
      <c r="I123" s="90">
        <f>I121-I85</f>
        <v>-1489812.916388</v>
      </c>
    </row>
  </sheetData>
  <sheetProtection/>
  <printOptions/>
  <pageMargins left="0.7480314960629921" right="0.7480314960629921" top="0.5905511811023623" bottom="0.5905511811023623" header="0" footer="0"/>
  <pageSetup fitToHeight="2" fitToWidth="1"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zoomScale="85" zoomScaleNormal="85" zoomScalePageLayoutView="0" workbookViewId="0" topLeftCell="A10">
      <selection activeCell="O29" sqref="O29"/>
    </sheetView>
  </sheetViews>
  <sheetFormatPr defaultColWidth="11.421875" defaultRowHeight="12.75"/>
  <cols>
    <col min="1" max="1" width="4.8515625" style="4" bestFit="1" customWidth="1"/>
    <col min="2" max="3" width="6.00390625" style="4" bestFit="1" customWidth="1"/>
    <col min="4" max="4" width="36.00390625" style="0" bestFit="1" customWidth="1"/>
    <col min="5" max="5" width="12.00390625" style="1" customWidth="1"/>
    <col min="6" max="6" width="15.28125" style="1" customWidth="1"/>
    <col min="7" max="7" width="18.00390625" style="1" customWidth="1"/>
    <col min="8" max="8" width="16.8515625" style="1" customWidth="1"/>
    <col min="9" max="9" width="17.00390625" style="1" hidden="1" customWidth="1"/>
    <col min="10" max="10" width="13.00390625" style="0" hidden="1" customWidth="1"/>
    <col min="11" max="11" width="12.7109375" style="0" hidden="1" customWidth="1"/>
    <col min="12" max="12" width="16.57421875" style="0" hidden="1" customWidth="1"/>
    <col min="13" max="13" width="14.8515625" style="0" customWidth="1"/>
    <col min="14" max="14" width="15.140625" style="0" customWidth="1"/>
    <col min="15" max="15" width="8.140625" style="0" bestFit="1" customWidth="1"/>
  </cols>
  <sheetData>
    <row r="1" spans="1:4" ht="18">
      <c r="A1" s="111" t="s">
        <v>602</v>
      </c>
      <c r="B1" s="112"/>
      <c r="C1" s="112"/>
      <c r="D1" s="113"/>
    </row>
    <row r="2" spans="1:9" s="24" customFormat="1" ht="18">
      <c r="A2" s="114"/>
      <c r="B2" s="21"/>
      <c r="C2" s="21"/>
      <c r="D2" s="115"/>
      <c r="E2" s="7"/>
      <c r="F2" s="7"/>
      <c r="G2" s="7"/>
      <c r="H2" s="7"/>
      <c r="I2" s="7"/>
    </row>
    <row r="3" spans="1:12" ht="15.75">
      <c r="A3" s="12" t="s">
        <v>336</v>
      </c>
      <c r="I3" s="46" t="s">
        <v>449</v>
      </c>
      <c r="J3" s="46" t="s">
        <v>449</v>
      </c>
      <c r="K3" s="46" t="s">
        <v>450</v>
      </c>
      <c r="L3" s="46" t="s">
        <v>451</v>
      </c>
    </row>
    <row r="4" spans="1:13" s="30" customFormat="1" ht="17.25" customHeight="1">
      <c r="A4" s="31"/>
      <c r="B4" s="11"/>
      <c r="C4" s="11"/>
      <c r="D4" s="32"/>
      <c r="E4" s="33"/>
      <c r="F4" s="33"/>
      <c r="H4" s="12">
        <v>2013</v>
      </c>
      <c r="I4" s="46"/>
      <c r="J4" s="46"/>
      <c r="K4" s="46"/>
      <c r="L4" s="46"/>
      <c r="M4" s="12">
        <v>2014</v>
      </c>
    </row>
    <row r="5" spans="1:13" ht="20.25">
      <c r="A5" s="12" t="s">
        <v>469</v>
      </c>
      <c r="B5" s="27"/>
      <c r="C5" s="27"/>
      <c r="D5" s="27"/>
      <c r="E5" s="27"/>
      <c r="F5" s="27"/>
      <c r="G5"/>
      <c r="H5" s="65">
        <v>43635.26</v>
      </c>
      <c r="I5" s="27"/>
      <c r="J5" s="27"/>
      <c r="K5" s="27"/>
      <c r="L5" s="1"/>
      <c r="M5" s="65">
        <v>43861.235</v>
      </c>
    </row>
    <row r="6" spans="1:13" ht="20.25">
      <c r="A6" s="12"/>
      <c r="B6" s="27"/>
      <c r="C6" s="27"/>
      <c r="D6" s="27"/>
      <c r="E6" s="27"/>
      <c r="F6" s="27"/>
      <c r="G6" t="s">
        <v>470</v>
      </c>
      <c r="H6" s="65">
        <v>58556.18</v>
      </c>
      <c r="I6" s="27"/>
      <c r="J6" s="27"/>
      <c r="K6" s="27"/>
      <c r="L6" s="1"/>
      <c r="M6" s="65">
        <v>58511.235</v>
      </c>
    </row>
    <row r="7" spans="1:12" ht="10.5" customHeight="1">
      <c r="A7" s="12"/>
      <c r="B7" s="27"/>
      <c r="C7" s="27"/>
      <c r="D7" s="27"/>
      <c r="E7" s="27"/>
      <c r="F7" s="27"/>
      <c r="G7" s="27"/>
      <c r="H7" s="27"/>
      <c r="I7" s="27"/>
      <c r="J7" s="27"/>
      <c r="K7" s="27"/>
      <c r="L7" s="1"/>
    </row>
    <row r="8" spans="1:12" s="30" customFormat="1" ht="17.25" customHeight="1">
      <c r="A8" s="12" t="s">
        <v>471</v>
      </c>
      <c r="B8" s="11"/>
      <c r="C8" s="11"/>
      <c r="D8" s="32"/>
      <c r="E8" s="33"/>
      <c r="F8" s="33"/>
      <c r="G8" s="33"/>
      <c r="H8" s="33"/>
      <c r="I8" s="46"/>
      <c r="J8" s="46"/>
      <c r="K8" s="46"/>
      <c r="L8" s="46"/>
    </row>
    <row r="9" spans="1:13" s="30" customFormat="1" ht="54.75" customHeight="1">
      <c r="A9" s="5" t="s">
        <v>269</v>
      </c>
      <c r="B9" s="5" t="s">
        <v>270</v>
      </c>
      <c r="C9" s="5" t="s">
        <v>271</v>
      </c>
      <c r="D9" s="9" t="s">
        <v>272</v>
      </c>
      <c r="E9" s="28" t="s">
        <v>273</v>
      </c>
      <c r="F9" s="28" t="s">
        <v>274</v>
      </c>
      <c r="G9" s="49" t="s">
        <v>275</v>
      </c>
      <c r="H9" s="28" t="s">
        <v>1134</v>
      </c>
      <c r="I9" s="43" t="s">
        <v>1130</v>
      </c>
      <c r="J9" s="43" t="s">
        <v>1131</v>
      </c>
      <c r="K9" s="43" t="s">
        <v>1133</v>
      </c>
      <c r="L9" s="43" t="s">
        <v>1132</v>
      </c>
      <c r="M9" s="48" t="s">
        <v>260</v>
      </c>
    </row>
    <row r="10" spans="1:13" ht="26.25" customHeight="1">
      <c r="A10" s="4" t="s">
        <v>582</v>
      </c>
      <c r="B10" s="4" t="s">
        <v>583</v>
      </c>
      <c r="C10" s="4" t="s">
        <v>458</v>
      </c>
      <c r="D10" s="20" t="s">
        <v>584</v>
      </c>
      <c r="E10" s="1">
        <v>10000</v>
      </c>
      <c r="F10" s="1">
        <v>8000</v>
      </c>
      <c r="G10" s="7">
        <v>6100.06</v>
      </c>
      <c r="H10" s="36">
        <f aca="true" t="shared" si="0" ref="H10:H15">G10/F10</f>
        <v>0.7625075</v>
      </c>
      <c r="I10" s="44">
        <v>0</v>
      </c>
      <c r="J10" s="44">
        <v>0</v>
      </c>
      <c r="K10" s="44">
        <v>0</v>
      </c>
      <c r="L10" s="44">
        <v>628.81</v>
      </c>
      <c r="M10" s="7">
        <v>12000</v>
      </c>
    </row>
    <row r="11" spans="1:13" ht="12.75">
      <c r="A11" s="4" t="s">
        <v>582</v>
      </c>
      <c r="B11" s="4" t="s">
        <v>585</v>
      </c>
      <c r="C11" s="4" t="s">
        <v>458</v>
      </c>
      <c r="D11" s="20" t="s">
        <v>586</v>
      </c>
      <c r="E11" s="1">
        <v>4000</v>
      </c>
      <c r="F11" s="1">
        <v>4000</v>
      </c>
      <c r="G11" s="7">
        <v>4718.02</v>
      </c>
      <c r="H11" s="36">
        <f t="shared" si="0"/>
        <v>1.179505</v>
      </c>
      <c r="I11" s="44">
        <v>150</v>
      </c>
      <c r="J11" s="44">
        <v>0</v>
      </c>
      <c r="K11" s="44">
        <v>0</v>
      </c>
      <c r="L11" s="44">
        <v>0</v>
      </c>
      <c r="M11" s="7">
        <v>6000</v>
      </c>
    </row>
    <row r="12" spans="1:13" ht="12.75">
      <c r="A12" s="4" t="s">
        <v>582</v>
      </c>
      <c r="B12" s="4" t="s">
        <v>585</v>
      </c>
      <c r="C12" s="4" t="s">
        <v>507</v>
      </c>
      <c r="D12" s="20" t="s">
        <v>587</v>
      </c>
      <c r="E12" s="1">
        <v>6000</v>
      </c>
      <c r="F12" s="1">
        <v>6000</v>
      </c>
      <c r="G12" s="7">
        <v>1597.2</v>
      </c>
      <c r="H12" s="36">
        <f t="shared" si="0"/>
        <v>0.2662</v>
      </c>
      <c r="I12" s="44">
        <v>0</v>
      </c>
      <c r="J12" s="44">
        <v>0</v>
      </c>
      <c r="K12" s="44">
        <v>0</v>
      </c>
      <c r="L12" s="44">
        <v>0</v>
      </c>
      <c r="M12" s="7">
        <v>6000</v>
      </c>
    </row>
    <row r="13" spans="1:13" ht="12.75">
      <c r="A13" s="4" t="s">
        <v>582</v>
      </c>
      <c r="B13" s="4" t="s">
        <v>585</v>
      </c>
      <c r="C13" s="4" t="s">
        <v>389</v>
      </c>
      <c r="D13" s="20" t="s">
        <v>588</v>
      </c>
      <c r="E13" s="1">
        <v>9000</v>
      </c>
      <c r="F13" s="1">
        <v>9000</v>
      </c>
      <c r="G13" s="7">
        <v>633.13</v>
      </c>
      <c r="H13" s="36">
        <f t="shared" si="0"/>
        <v>0.07034777777777777</v>
      </c>
      <c r="I13" s="44">
        <v>0</v>
      </c>
      <c r="J13" s="44">
        <v>0</v>
      </c>
      <c r="K13" s="44">
        <v>0</v>
      </c>
      <c r="L13" s="44">
        <v>0</v>
      </c>
      <c r="M13" s="7">
        <v>5000</v>
      </c>
    </row>
    <row r="14" spans="1:13" ht="12.75">
      <c r="A14" s="4" t="s">
        <v>582</v>
      </c>
      <c r="B14" s="4" t="s">
        <v>585</v>
      </c>
      <c r="C14" s="4" t="s">
        <v>349</v>
      </c>
      <c r="D14" s="20" t="s">
        <v>589</v>
      </c>
      <c r="E14" s="1">
        <v>8000</v>
      </c>
      <c r="F14" s="1">
        <v>19151.36</v>
      </c>
      <c r="G14" s="7">
        <v>3949.12</v>
      </c>
      <c r="H14" s="36">
        <f t="shared" si="0"/>
        <v>0.2062057211602727</v>
      </c>
      <c r="I14" s="44">
        <v>2359.5</v>
      </c>
      <c r="J14" s="44">
        <v>0</v>
      </c>
      <c r="K14" s="44">
        <v>0</v>
      </c>
      <c r="L14" s="44">
        <v>13972.16</v>
      </c>
      <c r="M14" s="7">
        <v>15000</v>
      </c>
    </row>
    <row r="15" spans="1:13" s="14" customFormat="1" ht="12.75">
      <c r="A15" s="5"/>
      <c r="B15" s="5"/>
      <c r="C15" s="5"/>
      <c r="E15" s="6">
        <v>37000</v>
      </c>
      <c r="F15" s="6">
        <v>46151.36</v>
      </c>
      <c r="G15" s="23">
        <v>16997.53</v>
      </c>
      <c r="H15" s="37">
        <f t="shared" si="0"/>
        <v>0.3682996557414559</v>
      </c>
      <c r="I15" s="45">
        <v>2509.5</v>
      </c>
      <c r="J15" s="45">
        <v>0</v>
      </c>
      <c r="K15" s="45">
        <v>0</v>
      </c>
      <c r="L15" s="45">
        <v>14600.97</v>
      </c>
      <c r="M15" s="6">
        <f>+SUM(M10:M14)</f>
        <v>44000</v>
      </c>
    </row>
    <row r="16" spans="7:13" ht="12.75">
      <c r="G16" s="7"/>
      <c r="J16" s="1"/>
      <c r="K16" s="1"/>
      <c r="L16" s="1"/>
      <c r="M16" s="57"/>
    </row>
    <row r="17" spans="1:12" ht="15.75">
      <c r="A17" s="12" t="s">
        <v>472</v>
      </c>
      <c r="G17" s="7"/>
      <c r="J17" s="1"/>
      <c r="K17" s="1"/>
      <c r="L17" s="1"/>
    </row>
    <row r="18" spans="1:13" s="30" customFormat="1" ht="54.75" customHeight="1">
      <c r="A18" s="5" t="s">
        <v>269</v>
      </c>
      <c r="B18" s="5" t="s">
        <v>270</v>
      </c>
      <c r="C18" s="5" t="s">
        <v>271</v>
      </c>
      <c r="D18" s="9" t="s">
        <v>272</v>
      </c>
      <c r="E18" s="28" t="s">
        <v>273</v>
      </c>
      <c r="F18" s="28" t="s">
        <v>274</v>
      </c>
      <c r="G18" s="49" t="s">
        <v>275</v>
      </c>
      <c r="H18" s="28" t="s">
        <v>1134</v>
      </c>
      <c r="I18" s="43" t="s">
        <v>1130</v>
      </c>
      <c r="J18" s="43" t="s">
        <v>1131</v>
      </c>
      <c r="K18" s="43" t="s">
        <v>1133</v>
      </c>
      <c r="L18" s="43" t="s">
        <v>1132</v>
      </c>
      <c r="M18" s="48" t="s">
        <v>260</v>
      </c>
    </row>
    <row r="19" spans="1:13" ht="21" customHeight="1">
      <c r="A19" s="4" t="s">
        <v>582</v>
      </c>
      <c r="B19" s="4" t="s">
        <v>583</v>
      </c>
      <c r="C19" s="4" t="s">
        <v>293</v>
      </c>
      <c r="D19" s="20" t="s">
        <v>590</v>
      </c>
      <c r="E19" s="1">
        <v>1500</v>
      </c>
      <c r="F19" s="1">
        <v>1500</v>
      </c>
      <c r="G19" s="7">
        <v>0</v>
      </c>
      <c r="H19" s="36">
        <f>G19/F19</f>
        <v>0</v>
      </c>
      <c r="I19" s="44">
        <v>0</v>
      </c>
      <c r="J19" s="44">
        <v>0</v>
      </c>
      <c r="K19" s="44">
        <v>0</v>
      </c>
      <c r="L19" s="44">
        <v>0</v>
      </c>
      <c r="M19" s="1">
        <v>1500</v>
      </c>
    </row>
    <row r="20" spans="1:13" ht="12.75">
      <c r="A20" s="4" t="s">
        <v>582</v>
      </c>
      <c r="B20" s="4" t="s">
        <v>583</v>
      </c>
      <c r="C20" s="4" t="s">
        <v>295</v>
      </c>
      <c r="D20" s="20" t="s">
        <v>591</v>
      </c>
      <c r="E20" s="1">
        <v>1000</v>
      </c>
      <c r="F20" s="1">
        <v>1000</v>
      </c>
      <c r="G20" s="7">
        <v>0</v>
      </c>
      <c r="H20" s="36">
        <f>G20/F20</f>
        <v>0</v>
      </c>
      <c r="I20" s="44">
        <v>0</v>
      </c>
      <c r="J20" s="44">
        <v>0</v>
      </c>
      <c r="K20" s="44">
        <v>0</v>
      </c>
      <c r="L20" s="44">
        <v>0</v>
      </c>
      <c r="M20" s="1">
        <v>1000</v>
      </c>
    </row>
    <row r="21" spans="1:13" ht="12.75">
      <c r="A21" s="4" t="s">
        <v>582</v>
      </c>
      <c r="B21" s="4" t="s">
        <v>583</v>
      </c>
      <c r="C21" s="4" t="s">
        <v>357</v>
      </c>
      <c r="D21" s="20" t="s">
        <v>592</v>
      </c>
      <c r="E21" s="1">
        <v>0</v>
      </c>
      <c r="F21" s="1">
        <v>2000</v>
      </c>
      <c r="G21" s="7">
        <v>0</v>
      </c>
      <c r="H21" s="36">
        <f>G21/F21</f>
        <v>0</v>
      </c>
      <c r="I21" s="44">
        <v>0</v>
      </c>
      <c r="J21" s="44">
        <v>0</v>
      </c>
      <c r="K21" s="44">
        <v>0</v>
      </c>
      <c r="L21" s="44">
        <v>0</v>
      </c>
      <c r="M21" s="7">
        <v>0</v>
      </c>
    </row>
    <row r="22" spans="1:13" s="14" customFormat="1" ht="12.75">
      <c r="A22" s="5"/>
      <c r="B22" s="5"/>
      <c r="C22" s="5"/>
      <c r="E22" s="6">
        <v>2500</v>
      </c>
      <c r="F22" s="6">
        <v>4500</v>
      </c>
      <c r="G22" s="23">
        <v>0</v>
      </c>
      <c r="H22" s="37">
        <f>G22/F22</f>
        <v>0</v>
      </c>
      <c r="I22" s="45">
        <v>0</v>
      </c>
      <c r="J22" s="45">
        <v>0</v>
      </c>
      <c r="K22" s="45">
        <v>0</v>
      </c>
      <c r="L22" s="45">
        <v>0</v>
      </c>
      <c r="M22" s="6">
        <f>+SUM(M19:M21)</f>
        <v>2500</v>
      </c>
    </row>
    <row r="23" spans="7:13" ht="12.75">
      <c r="G23" s="7"/>
      <c r="I23" s="2"/>
      <c r="M23" s="55"/>
    </row>
    <row r="24" spans="7:9" ht="12.75">
      <c r="G24" s="7"/>
      <c r="I24" s="2"/>
    </row>
    <row r="25" spans="1:15" s="26" customFormat="1" ht="12.75">
      <c r="A25" s="25"/>
      <c r="B25" s="25"/>
      <c r="C25" s="25"/>
      <c r="D25" s="16" t="s">
        <v>525</v>
      </c>
      <c r="E25" s="17">
        <f>E15+E22</f>
        <v>39500</v>
      </c>
      <c r="F25" s="17">
        <f>F15+F22</f>
        <v>50651.36</v>
      </c>
      <c r="G25" s="17">
        <f>G15+G22</f>
        <v>16997.53</v>
      </c>
      <c r="H25" s="39">
        <f>G25/F25</f>
        <v>0.33557894595525173</v>
      </c>
      <c r="I25" s="39">
        <f>H25/G25</f>
        <v>1.9742806511019646E-05</v>
      </c>
      <c r="J25" s="39">
        <f>I25/H25</f>
        <v>5.883207736653503E-05</v>
      </c>
      <c r="K25" s="39">
        <f>J25/I25</f>
        <v>2.9799247302402176</v>
      </c>
      <c r="L25" s="39">
        <f>K25/J25</f>
        <v>50651.36</v>
      </c>
      <c r="M25" s="17">
        <f>M15+M22+M6</f>
        <v>105011.235</v>
      </c>
      <c r="N25" s="38"/>
      <c r="O25" s="64"/>
    </row>
    <row r="26" spans="1:9" s="24" customFormat="1" ht="12.75">
      <c r="A26" s="21"/>
      <c r="B26" s="21"/>
      <c r="C26" s="21"/>
      <c r="D26" s="22"/>
      <c r="E26" s="23"/>
      <c r="F26" s="23"/>
      <c r="G26" s="23"/>
      <c r="H26" s="23"/>
      <c r="I26" s="7"/>
    </row>
    <row r="27" spans="1:13" ht="15.75">
      <c r="A27" s="12" t="s">
        <v>338</v>
      </c>
      <c r="M27" s="1"/>
    </row>
    <row r="28" spans="2:13" ht="38.25">
      <c r="B28" s="5" t="s">
        <v>269</v>
      </c>
      <c r="C28" s="5" t="s">
        <v>271</v>
      </c>
      <c r="D28" s="19" t="s">
        <v>272</v>
      </c>
      <c r="E28" s="28" t="s">
        <v>309</v>
      </c>
      <c r="F28" s="28" t="s">
        <v>310</v>
      </c>
      <c r="G28" s="28" t="s">
        <v>276</v>
      </c>
      <c r="H28" s="28" t="s">
        <v>311</v>
      </c>
      <c r="M28" s="48" t="s">
        <v>260</v>
      </c>
    </row>
    <row r="29" spans="2:15" ht="19.5" customHeight="1">
      <c r="B29" s="4" t="s">
        <v>582</v>
      </c>
      <c r="C29" s="4" t="s">
        <v>593</v>
      </c>
      <c r="D29" s="20" t="s">
        <v>594</v>
      </c>
      <c r="E29" s="1">
        <v>400</v>
      </c>
      <c r="F29" s="1">
        <v>400</v>
      </c>
      <c r="G29" s="1">
        <v>374.981250703102</v>
      </c>
      <c r="H29" s="1">
        <v>1500</v>
      </c>
      <c r="M29" s="1">
        <v>1500</v>
      </c>
      <c r="O29" s="1"/>
    </row>
    <row r="30" spans="2:14" ht="12.75">
      <c r="B30" s="4" t="s">
        <v>582</v>
      </c>
      <c r="C30" s="4" t="s">
        <v>526</v>
      </c>
      <c r="D30" s="20" t="s">
        <v>595</v>
      </c>
      <c r="E30" s="1">
        <v>1000</v>
      </c>
      <c r="F30" s="1">
        <v>1000</v>
      </c>
      <c r="G30" s="1">
        <v>89.9982000269996</v>
      </c>
      <c r="H30" s="1">
        <v>900</v>
      </c>
      <c r="M30" s="1">
        <v>1000</v>
      </c>
      <c r="N30" s="1">
        <f>SUM(M29:M30)</f>
        <v>2500</v>
      </c>
    </row>
    <row r="31" spans="2:13" ht="12.75">
      <c r="B31" s="4" t="s">
        <v>582</v>
      </c>
      <c r="C31" s="4" t="s">
        <v>596</v>
      </c>
      <c r="D31" s="20" t="s">
        <v>597</v>
      </c>
      <c r="E31" s="1">
        <v>0</v>
      </c>
      <c r="F31" s="1">
        <v>0</v>
      </c>
      <c r="G31" s="1">
        <v>0</v>
      </c>
      <c r="H31" s="1">
        <v>657.93</v>
      </c>
      <c r="M31" s="7">
        <v>650</v>
      </c>
    </row>
    <row r="32" spans="2:13" ht="12.75">
      <c r="B32" s="4" t="s">
        <v>582</v>
      </c>
      <c r="C32" s="4" t="s">
        <v>329</v>
      </c>
      <c r="D32" s="20" t="s">
        <v>598</v>
      </c>
      <c r="E32" s="1">
        <v>3000</v>
      </c>
      <c r="F32" s="1">
        <v>3000</v>
      </c>
      <c r="G32" s="1">
        <v>99.9993333366667</v>
      </c>
      <c r="H32" s="1">
        <v>3000</v>
      </c>
      <c r="M32" s="33">
        <v>3000</v>
      </c>
    </row>
    <row r="33" spans="2:13" ht="12.75">
      <c r="B33" s="4" t="s">
        <v>582</v>
      </c>
      <c r="C33" s="4" t="s">
        <v>568</v>
      </c>
      <c r="D33" s="20" t="s">
        <v>599</v>
      </c>
      <c r="E33" s="1">
        <v>1000</v>
      </c>
      <c r="F33" s="1">
        <v>1000</v>
      </c>
      <c r="G33" s="1">
        <v>99.9980000299996</v>
      </c>
      <c r="H33" s="1">
        <v>1000</v>
      </c>
      <c r="M33" s="1">
        <v>1000</v>
      </c>
    </row>
    <row r="34" spans="2:13" ht="12.75">
      <c r="B34" s="4" t="s">
        <v>582</v>
      </c>
      <c r="C34" s="4" t="s">
        <v>570</v>
      </c>
      <c r="D34" s="20" t="s">
        <v>600</v>
      </c>
      <c r="E34" s="1">
        <v>2137</v>
      </c>
      <c r="F34" s="1">
        <v>2137</v>
      </c>
      <c r="G34" s="1">
        <v>99.9990641151326</v>
      </c>
      <c r="H34" s="1">
        <v>2137</v>
      </c>
      <c r="M34" s="1">
        <v>2500</v>
      </c>
    </row>
    <row r="35" spans="2:14" ht="12.75">
      <c r="B35" s="4" t="s">
        <v>582</v>
      </c>
      <c r="C35" s="4" t="s">
        <v>572</v>
      </c>
      <c r="D35" s="20" t="s">
        <v>601</v>
      </c>
      <c r="E35" s="1">
        <v>2125</v>
      </c>
      <c r="F35" s="1">
        <v>2125</v>
      </c>
      <c r="G35" s="1">
        <v>99.999058830173</v>
      </c>
      <c r="H35" s="1">
        <v>2125</v>
      </c>
      <c r="M35" s="7">
        <v>2500</v>
      </c>
      <c r="N35" s="1">
        <f>SUM(M31:M35)</f>
        <v>9650</v>
      </c>
    </row>
    <row r="36" spans="1:14" s="14" customFormat="1" ht="12.75">
      <c r="A36" s="5"/>
      <c r="B36" s="5"/>
      <c r="C36" s="5"/>
      <c r="E36" s="6">
        <v>9662</v>
      </c>
      <c r="F36" s="6">
        <v>9662</v>
      </c>
      <c r="G36" s="6">
        <v>117.16</v>
      </c>
      <c r="H36" s="6">
        <v>11319.93</v>
      </c>
      <c r="I36" s="6"/>
      <c r="M36" s="6">
        <v>12150</v>
      </c>
      <c r="N36" s="6"/>
    </row>
    <row r="39" spans="4:13" ht="12.75">
      <c r="D39" s="16" t="s">
        <v>337</v>
      </c>
      <c r="E39" s="17">
        <f aca="true" t="shared" si="1" ref="E39:M39">E36</f>
        <v>9662</v>
      </c>
      <c r="F39" s="17">
        <f t="shared" si="1"/>
        <v>9662</v>
      </c>
      <c r="G39" s="17">
        <f t="shared" si="1"/>
        <v>117.16</v>
      </c>
      <c r="H39" s="17">
        <f t="shared" si="1"/>
        <v>11319.93</v>
      </c>
      <c r="I39" s="17">
        <f t="shared" si="1"/>
        <v>0</v>
      </c>
      <c r="J39" s="17">
        <f t="shared" si="1"/>
        <v>0</v>
      </c>
      <c r="K39" s="17">
        <f t="shared" si="1"/>
        <v>0</v>
      </c>
      <c r="L39" s="17">
        <f t="shared" si="1"/>
        <v>0</v>
      </c>
      <c r="M39" s="17">
        <f t="shared" si="1"/>
        <v>12150</v>
      </c>
    </row>
    <row r="41" spans="8:13" ht="15.75">
      <c r="H41" s="88" t="s">
        <v>483</v>
      </c>
      <c r="M41" s="90">
        <f>M39-M25</f>
        <v>-92861.235</v>
      </c>
    </row>
  </sheetData>
  <sheetProtection/>
  <printOptions/>
  <pageMargins left="0.7480314960629921" right="0.7480314960629921" top="0.984251968503937" bottom="0.984251968503937" header="0" footer="0"/>
  <pageSetup fitToHeight="1" fitToWidth="1" horizontalDpi="600" verticalDpi="600" orientation="landscape" paperSize="9" scale="66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Q90"/>
  <sheetViews>
    <sheetView zoomScale="85" zoomScaleNormal="85" zoomScalePageLayoutView="0" workbookViewId="0" topLeftCell="A46">
      <selection activeCell="O76" sqref="O76:O79"/>
    </sheetView>
  </sheetViews>
  <sheetFormatPr defaultColWidth="11.421875" defaultRowHeight="12.75"/>
  <cols>
    <col min="1" max="1" width="4.8515625" style="4" bestFit="1" customWidth="1"/>
    <col min="2" max="3" width="6.00390625" style="4" bestFit="1" customWidth="1"/>
    <col min="4" max="4" width="43.28125" style="0" bestFit="1" customWidth="1"/>
    <col min="5" max="5" width="15.57421875" style="1" customWidth="1"/>
    <col min="6" max="6" width="15.00390625" style="1" customWidth="1"/>
    <col min="7" max="7" width="15.140625" style="7" customWidth="1"/>
    <col min="8" max="8" width="15.28125" style="1" customWidth="1"/>
    <col min="9" max="9" width="18.00390625" style="1" hidden="1" customWidth="1"/>
    <col min="10" max="10" width="12.7109375" style="0" hidden="1" customWidth="1"/>
    <col min="11" max="11" width="12.421875" style="0" hidden="1" customWidth="1"/>
    <col min="12" max="12" width="17.28125" style="0" hidden="1" customWidth="1"/>
    <col min="13" max="13" width="14.57421875" style="0" customWidth="1"/>
    <col min="14" max="14" width="13.140625" style="0" customWidth="1"/>
    <col min="15" max="15" width="15.140625" style="0" customWidth="1"/>
    <col min="16" max="16" width="16.421875" style="0" customWidth="1"/>
    <col min="17" max="17" width="15.140625" style="0" customWidth="1"/>
    <col min="18" max="18" width="7.8515625" style="0" customWidth="1"/>
  </cols>
  <sheetData>
    <row r="1" spans="1:4" ht="18">
      <c r="A1" s="111" t="s">
        <v>682</v>
      </c>
      <c r="B1" s="112"/>
      <c r="C1" s="112"/>
      <c r="D1" s="113"/>
    </row>
    <row r="2" spans="1:9" s="24" customFormat="1" ht="18">
      <c r="A2" s="114"/>
      <c r="B2" s="21"/>
      <c r="C2" s="21"/>
      <c r="D2" s="115"/>
      <c r="E2" s="7"/>
      <c r="F2" s="7"/>
      <c r="G2" s="7"/>
      <c r="H2" s="7"/>
      <c r="I2" s="7"/>
    </row>
    <row r="3" spans="1:12" ht="15.75">
      <c r="A3" s="12" t="s">
        <v>336</v>
      </c>
      <c r="I3" s="46" t="s">
        <v>449</v>
      </c>
      <c r="J3" s="46" t="s">
        <v>449</v>
      </c>
      <c r="K3" s="46" t="s">
        <v>450</v>
      </c>
      <c r="L3" s="46" t="s">
        <v>451</v>
      </c>
    </row>
    <row r="4" spans="1:13" s="30" customFormat="1" ht="17.25" customHeight="1">
      <c r="A4" s="31"/>
      <c r="B4" s="11"/>
      <c r="C4" s="11"/>
      <c r="D4" s="32"/>
      <c r="E4" s="33"/>
      <c r="F4" s="33"/>
      <c r="H4" s="12">
        <v>2013</v>
      </c>
      <c r="I4" s="46"/>
      <c r="J4" s="46"/>
      <c r="K4" s="46"/>
      <c r="L4" s="46"/>
      <c r="M4" s="12">
        <v>2014</v>
      </c>
    </row>
    <row r="5" spans="1:13" ht="20.25">
      <c r="A5" s="12" t="s">
        <v>469</v>
      </c>
      <c r="B5" s="27"/>
      <c r="C5" s="27"/>
      <c r="D5" s="27"/>
      <c r="E5" s="27"/>
      <c r="F5" s="27"/>
      <c r="G5"/>
      <c r="H5" s="65">
        <v>230285.14</v>
      </c>
      <c r="I5" s="27"/>
      <c r="J5" s="27"/>
      <c r="K5" s="27"/>
      <c r="L5" s="1"/>
      <c r="M5" s="65">
        <v>211317.55</v>
      </c>
    </row>
    <row r="6" spans="1:13" ht="20.25">
      <c r="A6" s="12"/>
      <c r="B6" s="27"/>
      <c r="C6" s="27"/>
      <c r="D6" s="27"/>
      <c r="E6" s="27"/>
      <c r="F6" s="27"/>
      <c r="G6" t="s">
        <v>470</v>
      </c>
      <c r="H6" s="65">
        <v>303275.33</v>
      </c>
      <c r="I6" s="27"/>
      <c r="J6" s="27"/>
      <c r="K6" s="27"/>
      <c r="L6" s="1"/>
      <c r="M6" s="65">
        <v>281867.55</v>
      </c>
    </row>
    <row r="7" spans="1:16" ht="10.5" customHeight="1">
      <c r="A7" s="12"/>
      <c r="B7" s="27"/>
      <c r="C7" s="27"/>
      <c r="D7" s="27"/>
      <c r="E7" s="27"/>
      <c r="F7" s="27"/>
      <c r="G7" s="121"/>
      <c r="H7" s="27"/>
      <c r="I7" s="27"/>
      <c r="J7" s="27"/>
      <c r="K7" s="27"/>
      <c r="L7" s="1"/>
      <c r="P7" s="65"/>
    </row>
    <row r="8" spans="1:12" s="30" customFormat="1" ht="17.25" customHeight="1">
      <c r="A8" s="12" t="s">
        <v>471</v>
      </c>
      <c r="B8" s="11"/>
      <c r="C8" s="11"/>
      <c r="D8" s="32"/>
      <c r="E8" s="33"/>
      <c r="F8" s="33"/>
      <c r="G8" s="91"/>
      <c r="H8" s="33"/>
      <c r="I8" s="46"/>
      <c r="J8" s="46"/>
      <c r="K8" s="46"/>
      <c r="L8" s="46"/>
    </row>
    <row r="9" spans="1:13" s="30" customFormat="1" ht="54.75" customHeight="1">
      <c r="A9" s="5" t="s">
        <v>269</v>
      </c>
      <c r="B9" s="5" t="s">
        <v>270</v>
      </c>
      <c r="C9" s="5" t="s">
        <v>271</v>
      </c>
      <c r="D9" s="9" t="s">
        <v>272</v>
      </c>
      <c r="E9" s="28" t="s">
        <v>273</v>
      </c>
      <c r="F9" s="28" t="s">
        <v>274</v>
      </c>
      <c r="G9" s="49" t="s">
        <v>275</v>
      </c>
      <c r="I9" s="43" t="s">
        <v>1130</v>
      </c>
      <c r="J9" s="43" t="s">
        <v>1131</v>
      </c>
      <c r="K9" s="43" t="s">
        <v>1133</v>
      </c>
      <c r="L9" s="43" t="s">
        <v>1132</v>
      </c>
      <c r="M9" s="48" t="s">
        <v>260</v>
      </c>
    </row>
    <row r="10" spans="1:13" ht="23.25" customHeight="1">
      <c r="A10" s="4" t="s">
        <v>603</v>
      </c>
      <c r="B10" s="4" t="s">
        <v>604</v>
      </c>
      <c r="C10" s="4" t="s">
        <v>429</v>
      </c>
      <c r="D10" s="20" t="s">
        <v>605</v>
      </c>
      <c r="E10" s="1">
        <v>200</v>
      </c>
      <c r="F10" s="1">
        <v>200</v>
      </c>
      <c r="G10" s="7">
        <v>107.74</v>
      </c>
      <c r="I10" s="44">
        <v>83.3</v>
      </c>
      <c r="J10" s="44">
        <v>0</v>
      </c>
      <c r="K10" s="44">
        <v>0</v>
      </c>
      <c r="L10" s="44">
        <v>0</v>
      </c>
      <c r="M10" s="7">
        <v>200</v>
      </c>
    </row>
    <row r="11" spans="1:13" ht="12.75">
      <c r="A11" s="4" t="s">
        <v>603</v>
      </c>
      <c r="B11" s="4" t="s">
        <v>604</v>
      </c>
      <c r="C11" s="4" t="s">
        <v>433</v>
      </c>
      <c r="D11" s="20" t="s">
        <v>606</v>
      </c>
      <c r="E11" s="1">
        <v>100</v>
      </c>
      <c r="F11" s="1">
        <v>100</v>
      </c>
      <c r="G11" s="7">
        <v>0</v>
      </c>
      <c r="I11" s="44">
        <v>0</v>
      </c>
      <c r="J11" s="44">
        <v>0</v>
      </c>
      <c r="K11" s="44">
        <v>0</v>
      </c>
      <c r="L11" s="44">
        <v>0</v>
      </c>
      <c r="M11" s="7">
        <v>0</v>
      </c>
    </row>
    <row r="12" spans="1:13" ht="12.75">
      <c r="A12" s="4" t="s">
        <v>603</v>
      </c>
      <c r="B12" s="4" t="s">
        <v>607</v>
      </c>
      <c r="C12" s="4" t="s">
        <v>429</v>
      </c>
      <c r="D12" s="20" t="s">
        <v>609</v>
      </c>
      <c r="E12" s="1">
        <v>1000</v>
      </c>
      <c r="F12" s="1">
        <v>1000</v>
      </c>
      <c r="G12" s="7">
        <v>25.06</v>
      </c>
      <c r="I12" s="44">
        <v>0</v>
      </c>
      <c r="J12" s="44">
        <v>0</v>
      </c>
      <c r="K12" s="44">
        <v>0</v>
      </c>
      <c r="L12" s="44">
        <v>0</v>
      </c>
      <c r="M12" s="7">
        <v>1000</v>
      </c>
    </row>
    <row r="13" spans="1:13" ht="12.75">
      <c r="A13" s="4" t="s">
        <v>603</v>
      </c>
      <c r="B13" s="4" t="s">
        <v>607</v>
      </c>
      <c r="C13" s="4" t="s">
        <v>610</v>
      </c>
      <c r="D13" s="20" t="s">
        <v>611</v>
      </c>
      <c r="E13" s="1">
        <v>8000</v>
      </c>
      <c r="F13" s="1">
        <v>8000</v>
      </c>
      <c r="G13" s="7">
        <v>1996.53</v>
      </c>
      <c r="I13" s="44">
        <v>1247.26</v>
      </c>
      <c r="J13" s="44">
        <v>0</v>
      </c>
      <c r="K13" s="44">
        <v>0</v>
      </c>
      <c r="L13" s="44">
        <v>0</v>
      </c>
      <c r="M13" s="7">
        <v>8000</v>
      </c>
    </row>
    <row r="14" spans="1:13" ht="12.75">
      <c r="A14" s="4" t="s">
        <v>603</v>
      </c>
      <c r="B14" s="4" t="s">
        <v>607</v>
      </c>
      <c r="C14" s="4" t="s">
        <v>398</v>
      </c>
      <c r="D14" s="20" t="s">
        <v>612</v>
      </c>
      <c r="E14" s="1">
        <v>20000</v>
      </c>
      <c r="F14" s="1">
        <v>20000</v>
      </c>
      <c r="G14" s="7">
        <v>15363.71</v>
      </c>
      <c r="I14" s="44">
        <v>4636.29</v>
      </c>
      <c r="J14" s="44">
        <v>0</v>
      </c>
      <c r="K14" s="44">
        <v>0</v>
      </c>
      <c r="L14" s="44">
        <v>0</v>
      </c>
      <c r="M14" s="7">
        <v>22000</v>
      </c>
    </row>
    <row r="15" spans="1:13" ht="12.75">
      <c r="A15" s="4" t="s">
        <v>603</v>
      </c>
      <c r="B15" s="4" t="s">
        <v>607</v>
      </c>
      <c r="C15" s="4" t="s">
        <v>405</v>
      </c>
      <c r="D15" s="20" t="s">
        <v>613</v>
      </c>
      <c r="E15" s="1">
        <v>2750</v>
      </c>
      <c r="F15" s="1">
        <v>2750</v>
      </c>
      <c r="G15" s="7">
        <v>1612.26</v>
      </c>
      <c r="I15" s="44">
        <v>1137.74</v>
      </c>
      <c r="J15" s="44">
        <v>0</v>
      </c>
      <c r="K15" s="44">
        <v>0</v>
      </c>
      <c r="L15" s="44">
        <v>0</v>
      </c>
      <c r="M15" s="7">
        <v>2800</v>
      </c>
    </row>
    <row r="16" spans="1:13" ht="12.75">
      <c r="A16" s="4" t="s">
        <v>603</v>
      </c>
      <c r="B16" s="4" t="s">
        <v>607</v>
      </c>
      <c r="C16" s="4" t="s">
        <v>614</v>
      </c>
      <c r="D16" s="20" t="s">
        <v>615</v>
      </c>
      <c r="E16" s="1">
        <v>100</v>
      </c>
      <c r="F16" s="1">
        <v>100</v>
      </c>
      <c r="G16" s="7">
        <v>0</v>
      </c>
      <c r="I16" s="44">
        <v>0</v>
      </c>
      <c r="J16" s="44">
        <v>0</v>
      </c>
      <c r="K16" s="44">
        <v>0</v>
      </c>
      <c r="L16" s="44">
        <v>0</v>
      </c>
      <c r="M16" s="7">
        <v>100</v>
      </c>
    </row>
    <row r="17" spans="1:13" ht="12.75">
      <c r="A17" s="4" t="s">
        <v>603</v>
      </c>
      <c r="B17" s="4" t="s">
        <v>607</v>
      </c>
      <c r="C17" s="4" t="s">
        <v>507</v>
      </c>
      <c r="D17" s="20" t="s">
        <v>616</v>
      </c>
      <c r="E17" s="1">
        <v>5000</v>
      </c>
      <c r="F17" s="1">
        <v>5000</v>
      </c>
      <c r="G17" s="7">
        <v>1863.75</v>
      </c>
      <c r="I17" s="44">
        <v>2412.52</v>
      </c>
      <c r="J17" s="44">
        <v>0</v>
      </c>
      <c r="K17" s="44">
        <v>633.95</v>
      </c>
      <c r="L17" s="44">
        <v>0</v>
      </c>
      <c r="M17" s="7">
        <v>5000</v>
      </c>
    </row>
    <row r="18" spans="1:13" ht="12.75">
      <c r="A18" s="4" t="s">
        <v>603</v>
      </c>
      <c r="B18" s="4" t="s">
        <v>607</v>
      </c>
      <c r="C18" s="4" t="s">
        <v>349</v>
      </c>
      <c r="D18" s="20" t="s">
        <v>608</v>
      </c>
      <c r="E18" s="1">
        <v>24826</v>
      </c>
      <c r="F18" s="1">
        <v>24826</v>
      </c>
      <c r="G18" s="7">
        <v>11918.52</v>
      </c>
      <c r="I18" s="44">
        <v>0</v>
      </c>
      <c r="J18" s="44">
        <v>0</v>
      </c>
      <c r="K18" s="44">
        <v>0</v>
      </c>
      <c r="L18" s="44">
        <v>11918.52</v>
      </c>
      <c r="M18" s="7">
        <v>24826</v>
      </c>
    </row>
    <row r="19" spans="1:13" ht="12.75">
      <c r="A19" s="4" t="s">
        <v>603</v>
      </c>
      <c r="B19" s="4" t="s">
        <v>617</v>
      </c>
      <c r="C19" s="4" t="s">
        <v>507</v>
      </c>
      <c r="D19" s="20" t="s">
        <v>618</v>
      </c>
      <c r="E19" s="1">
        <v>1600</v>
      </c>
      <c r="F19" s="1">
        <v>1600</v>
      </c>
      <c r="G19" s="7">
        <v>484</v>
      </c>
      <c r="I19" s="44">
        <v>325</v>
      </c>
      <c r="J19" s="44">
        <v>0</v>
      </c>
      <c r="K19" s="44">
        <v>0</v>
      </c>
      <c r="L19" s="44">
        <v>0</v>
      </c>
      <c r="M19" s="7">
        <v>2000</v>
      </c>
    </row>
    <row r="20" spans="1:13" ht="12.75">
      <c r="A20" s="4" t="s">
        <v>603</v>
      </c>
      <c r="B20" s="4" t="s">
        <v>619</v>
      </c>
      <c r="C20" s="4" t="s">
        <v>507</v>
      </c>
      <c r="D20" s="20" t="s">
        <v>620</v>
      </c>
      <c r="E20" s="1">
        <v>7000</v>
      </c>
      <c r="F20" s="1">
        <v>7000</v>
      </c>
      <c r="G20" s="7">
        <v>6655</v>
      </c>
      <c r="I20" s="44">
        <v>0</v>
      </c>
      <c r="J20" s="44">
        <v>0</v>
      </c>
      <c r="K20" s="44">
        <v>345</v>
      </c>
      <c r="L20" s="44">
        <v>0</v>
      </c>
      <c r="M20" s="7"/>
    </row>
    <row r="21" spans="1:13" ht="12.75">
      <c r="A21" s="4" t="s">
        <v>603</v>
      </c>
      <c r="B21" s="4" t="s">
        <v>621</v>
      </c>
      <c r="C21" s="4" t="s">
        <v>429</v>
      </c>
      <c r="D21" s="20" t="s">
        <v>623</v>
      </c>
      <c r="E21" s="1">
        <v>200</v>
      </c>
      <c r="F21" s="1">
        <v>200</v>
      </c>
      <c r="G21" s="7">
        <v>175.7</v>
      </c>
      <c r="I21" s="44">
        <v>0</v>
      </c>
      <c r="J21" s="44">
        <v>0</v>
      </c>
      <c r="K21" s="44">
        <v>0</v>
      </c>
      <c r="L21" s="44">
        <v>0</v>
      </c>
      <c r="M21" s="7">
        <v>200</v>
      </c>
    </row>
    <row r="22" spans="1:13" ht="12.75">
      <c r="A22" s="4" t="s">
        <v>603</v>
      </c>
      <c r="B22" s="4" t="s">
        <v>621</v>
      </c>
      <c r="C22" s="4" t="s">
        <v>398</v>
      </c>
      <c r="D22" s="20" t="s">
        <v>624</v>
      </c>
      <c r="E22" s="1">
        <v>28900</v>
      </c>
      <c r="F22" s="1">
        <v>28900</v>
      </c>
      <c r="G22" s="7">
        <v>21896.38</v>
      </c>
      <c r="I22" s="44">
        <v>7003.62</v>
      </c>
      <c r="J22" s="44">
        <v>0</v>
      </c>
      <c r="K22" s="44">
        <v>0</v>
      </c>
      <c r="L22" s="44">
        <v>0</v>
      </c>
      <c r="M22" s="7">
        <v>35000</v>
      </c>
    </row>
    <row r="23" spans="1:13" ht="12.75">
      <c r="A23" s="4" t="s">
        <v>603</v>
      </c>
      <c r="B23" s="4" t="s">
        <v>621</v>
      </c>
      <c r="C23" s="4" t="s">
        <v>365</v>
      </c>
      <c r="D23" s="20" t="s">
        <v>625</v>
      </c>
      <c r="E23" s="1">
        <v>100</v>
      </c>
      <c r="F23" s="1">
        <v>100</v>
      </c>
      <c r="G23" s="7">
        <v>0</v>
      </c>
      <c r="I23" s="44">
        <v>100</v>
      </c>
      <c r="J23" s="44">
        <v>0</v>
      </c>
      <c r="K23" s="44">
        <v>0</v>
      </c>
      <c r="L23" s="44">
        <v>0</v>
      </c>
      <c r="M23" s="7">
        <v>250</v>
      </c>
    </row>
    <row r="24" spans="1:13" ht="12.75">
      <c r="A24" s="4" t="s">
        <v>603</v>
      </c>
      <c r="B24" s="4" t="s">
        <v>621</v>
      </c>
      <c r="C24" s="4" t="s">
        <v>405</v>
      </c>
      <c r="D24" s="20" t="s">
        <v>626</v>
      </c>
      <c r="E24" s="1">
        <v>2500</v>
      </c>
      <c r="F24" s="1">
        <v>2500</v>
      </c>
      <c r="G24" s="7">
        <v>1775</v>
      </c>
      <c r="I24" s="44">
        <v>725</v>
      </c>
      <c r="J24" s="44">
        <v>0</v>
      </c>
      <c r="K24" s="44">
        <v>0</v>
      </c>
      <c r="L24" s="44">
        <v>0</v>
      </c>
      <c r="M24" s="7">
        <v>2600</v>
      </c>
    </row>
    <row r="25" spans="1:13" ht="12.75">
      <c r="A25" s="4" t="s">
        <v>603</v>
      </c>
      <c r="B25" s="4" t="s">
        <v>621</v>
      </c>
      <c r="C25" s="4" t="s">
        <v>507</v>
      </c>
      <c r="D25" s="20" t="s">
        <v>627</v>
      </c>
      <c r="E25" s="1">
        <v>3500</v>
      </c>
      <c r="F25" s="1">
        <v>3500</v>
      </c>
      <c r="G25" s="7">
        <v>1734.66</v>
      </c>
      <c r="I25" s="44">
        <v>390</v>
      </c>
      <c r="J25" s="44">
        <v>0</v>
      </c>
      <c r="K25" s="44">
        <v>0</v>
      </c>
      <c r="L25" s="44">
        <v>0</v>
      </c>
      <c r="M25" s="7">
        <v>3500</v>
      </c>
    </row>
    <row r="26" spans="1:13" ht="12.75">
      <c r="A26" s="4" t="s">
        <v>603</v>
      </c>
      <c r="B26" s="4" t="s">
        <v>621</v>
      </c>
      <c r="C26" s="4" t="s">
        <v>389</v>
      </c>
      <c r="D26" s="20" t="s">
        <v>628</v>
      </c>
      <c r="E26" s="1">
        <v>4000</v>
      </c>
      <c r="F26" s="1">
        <v>4000</v>
      </c>
      <c r="G26" s="7">
        <v>521.52</v>
      </c>
      <c r="I26" s="44">
        <v>1040.31</v>
      </c>
      <c r="J26" s="44">
        <v>0</v>
      </c>
      <c r="K26" s="44">
        <v>0</v>
      </c>
      <c r="L26" s="44">
        <v>0</v>
      </c>
      <c r="M26" s="7">
        <v>4000</v>
      </c>
    </row>
    <row r="27" spans="1:13" ht="12.75">
      <c r="A27" s="4" t="s">
        <v>603</v>
      </c>
      <c r="B27" s="4" t="s">
        <v>621</v>
      </c>
      <c r="C27" s="4" t="s">
        <v>371</v>
      </c>
      <c r="D27" s="20" t="s">
        <v>629</v>
      </c>
      <c r="E27" s="1">
        <v>23000</v>
      </c>
      <c r="F27" s="1">
        <v>23000</v>
      </c>
      <c r="G27" s="7">
        <v>15557.33</v>
      </c>
      <c r="I27" s="44">
        <v>2420</v>
      </c>
      <c r="J27" s="44">
        <v>0</v>
      </c>
      <c r="K27" s="44">
        <v>8972.95</v>
      </c>
      <c r="L27" s="44">
        <v>0</v>
      </c>
      <c r="M27" s="7">
        <v>32000</v>
      </c>
    </row>
    <row r="28" spans="1:13" ht="12.75">
      <c r="A28" s="4" t="s">
        <v>603</v>
      </c>
      <c r="B28" s="4" t="s">
        <v>621</v>
      </c>
      <c r="C28" s="4" t="s">
        <v>373</v>
      </c>
      <c r="D28" s="20" t="s">
        <v>630</v>
      </c>
      <c r="E28" s="1">
        <v>1000</v>
      </c>
      <c r="F28" s="1">
        <v>1000</v>
      </c>
      <c r="G28" s="7">
        <v>357.14</v>
      </c>
      <c r="I28" s="44">
        <v>327.64</v>
      </c>
      <c r="J28" s="44">
        <v>0</v>
      </c>
      <c r="K28" s="44">
        <v>0</v>
      </c>
      <c r="L28" s="44">
        <v>0</v>
      </c>
      <c r="M28" s="7">
        <v>1000</v>
      </c>
    </row>
    <row r="29" spans="1:13" ht="12.75">
      <c r="A29" s="4" t="s">
        <v>603</v>
      </c>
      <c r="B29" s="4" t="s">
        <v>621</v>
      </c>
      <c r="C29" s="4" t="s">
        <v>631</v>
      </c>
      <c r="D29" s="20" t="s">
        <v>632</v>
      </c>
      <c r="E29" s="1">
        <v>500</v>
      </c>
      <c r="F29" s="1">
        <v>500</v>
      </c>
      <c r="G29" s="7">
        <v>0</v>
      </c>
      <c r="I29" s="44">
        <v>90.75</v>
      </c>
      <c r="J29" s="44">
        <v>0</v>
      </c>
      <c r="K29" s="44">
        <v>0</v>
      </c>
      <c r="L29" s="44">
        <v>0</v>
      </c>
      <c r="M29" s="7">
        <v>500</v>
      </c>
    </row>
    <row r="30" spans="1:13" ht="12.75">
      <c r="A30" s="4" t="s">
        <v>603</v>
      </c>
      <c r="B30" s="4" t="s">
        <v>621</v>
      </c>
      <c r="C30" s="4" t="s">
        <v>394</v>
      </c>
      <c r="D30" s="20" t="s">
        <v>633</v>
      </c>
      <c r="E30" s="1">
        <v>5000</v>
      </c>
      <c r="F30" s="1">
        <v>5000</v>
      </c>
      <c r="G30" s="7">
        <v>1941.5</v>
      </c>
      <c r="I30" s="44">
        <v>2272.75</v>
      </c>
      <c r="J30" s="44">
        <v>0</v>
      </c>
      <c r="K30" s="44">
        <v>0</v>
      </c>
      <c r="L30" s="44">
        <v>0</v>
      </c>
      <c r="M30" s="7">
        <v>4500</v>
      </c>
    </row>
    <row r="31" spans="1:13" ht="12.75">
      <c r="A31" s="4" t="s">
        <v>603</v>
      </c>
      <c r="B31" s="4" t="s">
        <v>621</v>
      </c>
      <c r="C31" s="4" t="s">
        <v>349</v>
      </c>
      <c r="D31" s="20" t="s">
        <v>622</v>
      </c>
      <c r="E31" s="1">
        <v>10592</v>
      </c>
      <c r="F31" s="1">
        <v>10592</v>
      </c>
      <c r="G31" s="7">
        <v>5085.24</v>
      </c>
      <c r="I31" s="44">
        <v>0</v>
      </c>
      <c r="J31" s="44">
        <v>0</v>
      </c>
      <c r="K31" s="44">
        <v>0</v>
      </c>
      <c r="L31" s="44">
        <v>5085.24</v>
      </c>
      <c r="M31" s="7">
        <v>10750</v>
      </c>
    </row>
    <row r="32" spans="1:13" ht="12.75">
      <c r="A32" s="4" t="s">
        <v>603</v>
      </c>
      <c r="B32" s="4" t="s">
        <v>621</v>
      </c>
      <c r="C32" s="4" t="s">
        <v>363</v>
      </c>
      <c r="D32" s="20" t="s">
        <v>634</v>
      </c>
      <c r="E32" s="1">
        <v>2500</v>
      </c>
      <c r="F32" s="1">
        <v>2500</v>
      </c>
      <c r="G32" s="7">
        <v>452.25</v>
      </c>
      <c r="I32" s="44">
        <v>665.5</v>
      </c>
      <c r="J32" s="44">
        <v>0</v>
      </c>
      <c r="K32" s="44">
        <v>0</v>
      </c>
      <c r="L32" s="44">
        <v>0</v>
      </c>
      <c r="M32" s="7">
        <v>3000</v>
      </c>
    </row>
    <row r="33" spans="1:13" ht="12.75">
      <c r="A33" s="4" t="s">
        <v>603</v>
      </c>
      <c r="B33" s="4" t="s">
        <v>635</v>
      </c>
      <c r="C33" s="4" t="s">
        <v>631</v>
      </c>
      <c r="D33" s="20" t="s">
        <v>644</v>
      </c>
      <c r="E33" s="1">
        <v>300</v>
      </c>
      <c r="F33" s="1">
        <v>300</v>
      </c>
      <c r="G33" s="7">
        <v>311.99</v>
      </c>
      <c r="I33" s="44">
        <v>0</v>
      </c>
      <c r="J33" s="44">
        <v>0</v>
      </c>
      <c r="K33" s="44">
        <v>0</v>
      </c>
      <c r="L33" s="44">
        <v>0</v>
      </c>
      <c r="M33" s="7">
        <v>0</v>
      </c>
    </row>
    <row r="34" spans="1:13" ht="12.75">
      <c r="A34" s="4" t="s">
        <v>603</v>
      </c>
      <c r="B34" s="4" t="s">
        <v>635</v>
      </c>
      <c r="C34" s="4" t="s">
        <v>371</v>
      </c>
      <c r="D34" s="20" t="s">
        <v>645</v>
      </c>
      <c r="E34" s="1">
        <v>200</v>
      </c>
      <c r="F34" s="1">
        <v>200</v>
      </c>
      <c r="G34" s="7">
        <v>268.92</v>
      </c>
      <c r="I34" s="44">
        <v>0</v>
      </c>
      <c r="J34" s="44">
        <v>0</v>
      </c>
      <c r="K34" s="44">
        <v>0</v>
      </c>
      <c r="L34" s="44">
        <v>0</v>
      </c>
      <c r="M34" s="7">
        <v>200</v>
      </c>
    </row>
    <row r="35" spans="1:13" ht="12.75">
      <c r="A35" s="4" t="s">
        <v>603</v>
      </c>
      <c r="B35" s="4" t="s">
        <v>635</v>
      </c>
      <c r="C35" s="4" t="s">
        <v>389</v>
      </c>
      <c r="D35" s="20" t="s">
        <v>636</v>
      </c>
      <c r="E35" s="1">
        <v>5000</v>
      </c>
      <c r="F35" s="1">
        <v>5000</v>
      </c>
      <c r="G35" s="7">
        <v>5091.98</v>
      </c>
      <c r="I35" s="44">
        <v>0</v>
      </c>
      <c r="J35" s="44">
        <v>0</v>
      </c>
      <c r="K35" s="44">
        <v>0</v>
      </c>
      <c r="L35" s="44">
        <v>0</v>
      </c>
      <c r="M35" s="7">
        <v>5000</v>
      </c>
    </row>
    <row r="36" spans="1:13" ht="12.75">
      <c r="A36" s="4" t="s">
        <v>603</v>
      </c>
      <c r="B36" s="4" t="s">
        <v>635</v>
      </c>
      <c r="C36" s="4" t="s">
        <v>373</v>
      </c>
      <c r="D36" s="20" t="s">
        <v>637</v>
      </c>
      <c r="E36" s="1">
        <v>1500</v>
      </c>
      <c r="F36" s="1">
        <v>1500</v>
      </c>
      <c r="G36" s="7">
        <v>1700</v>
      </c>
      <c r="I36" s="44">
        <v>0</v>
      </c>
      <c r="J36" s="44">
        <v>0</v>
      </c>
      <c r="K36" s="44">
        <v>0</v>
      </c>
      <c r="L36" s="44">
        <v>0</v>
      </c>
      <c r="M36" s="7">
        <v>1500</v>
      </c>
    </row>
    <row r="37" spans="1:13" ht="12.75">
      <c r="A37" s="4" t="s">
        <v>603</v>
      </c>
      <c r="B37" s="4" t="s">
        <v>635</v>
      </c>
      <c r="C37" s="4" t="s">
        <v>394</v>
      </c>
      <c r="D37" s="20" t="s">
        <v>638</v>
      </c>
      <c r="E37" s="1">
        <v>400</v>
      </c>
      <c r="F37" s="1">
        <v>400</v>
      </c>
      <c r="G37" s="7">
        <v>241.2</v>
      </c>
      <c r="I37" s="44">
        <v>0</v>
      </c>
      <c r="J37" s="44">
        <v>0</v>
      </c>
      <c r="K37" s="44">
        <v>0</v>
      </c>
      <c r="L37" s="44">
        <v>0</v>
      </c>
      <c r="M37" s="7">
        <v>400</v>
      </c>
    </row>
    <row r="38" spans="1:13" ht="12.75">
      <c r="A38" s="4" t="s">
        <v>603</v>
      </c>
      <c r="B38" s="4" t="s">
        <v>635</v>
      </c>
      <c r="C38" s="4" t="s">
        <v>391</v>
      </c>
      <c r="D38" s="20" t="s">
        <v>639</v>
      </c>
      <c r="E38" s="1">
        <v>9000</v>
      </c>
      <c r="F38" s="1">
        <v>9000</v>
      </c>
      <c r="G38" s="7">
        <v>6432.5</v>
      </c>
      <c r="I38" s="44">
        <v>350.9</v>
      </c>
      <c r="J38" s="44">
        <v>0</v>
      </c>
      <c r="K38" s="44">
        <v>2191.19</v>
      </c>
      <c r="L38" s="44">
        <v>0</v>
      </c>
      <c r="M38" s="7"/>
    </row>
    <row r="39" spans="1:13" ht="12.75">
      <c r="A39" s="4" t="s">
        <v>603</v>
      </c>
      <c r="B39" s="4" t="s">
        <v>635</v>
      </c>
      <c r="C39" s="4" t="s">
        <v>349</v>
      </c>
      <c r="D39" s="20" t="s">
        <v>640</v>
      </c>
      <c r="E39" s="1">
        <v>2500</v>
      </c>
      <c r="F39" s="1">
        <v>2500</v>
      </c>
      <c r="G39" s="7">
        <v>2293.99</v>
      </c>
      <c r="I39" s="44">
        <v>0</v>
      </c>
      <c r="J39" s="44">
        <v>0</v>
      </c>
      <c r="K39" s="44">
        <v>0</v>
      </c>
      <c r="L39" s="44">
        <v>0</v>
      </c>
      <c r="M39" s="7">
        <v>2500</v>
      </c>
    </row>
    <row r="40" spans="1:13" ht="12.75">
      <c r="A40" s="4" t="s">
        <v>603</v>
      </c>
      <c r="B40" s="4" t="s">
        <v>635</v>
      </c>
      <c r="C40" s="4" t="s">
        <v>641</v>
      </c>
      <c r="D40" s="20" t="s">
        <v>642</v>
      </c>
      <c r="E40" s="1">
        <v>2000</v>
      </c>
      <c r="F40" s="1">
        <v>2000</v>
      </c>
      <c r="G40" s="7">
        <v>1248.31</v>
      </c>
      <c r="I40" s="44">
        <v>0</v>
      </c>
      <c r="J40" s="44">
        <v>0</v>
      </c>
      <c r="K40" s="44">
        <v>0</v>
      </c>
      <c r="L40" s="44">
        <v>0</v>
      </c>
      <c r="M40" s="7">
        <v>2500</v>
      </c>
    </row>
    <row r="41" spans="1:13" ht="12.75">
      <c r="A41" s="4" t="s">
        <v>603</v>
      </c>
      <c r="B41" s="4" t="s">
        <v>635</v>
      </c>
      <c r="C41" s="4" t="s">
        <v>422</v>
      </c>
      <c r="D41" s="20" t="s">
        <v>643</v>
      </c>
      <c r="E41" s="1">
        <v>500</v>
      </c>
      <c r="F41" s="1">
        <v>500</v>
      </c>
      <c r="G41" s="7">
        <v>522.01</v>
      </c>
      <c r="I41" s="44">
        <v>0</v>
      </c>
      <c r="J41" s="44">
        <v>0</v>
      </c>
      <c r="K41" s="44">
        <v>0</v>
      </c>
      <c r="L41" s="44">
        <v>1.99</v>
      </c>
      <c r="M41" s="7">
        <v>500</v>
      </c>
    </row>
    <row r="42" spans="1:13" ht="12.75">
      <c r="A42" s="4" t="s">
        <v>603</v>
      </c>
      <c r="B42" s="4" t="s">
        <v>635</v>
      </c>
      <c r="C42" s="4" t="s">
        <v>646</v>
      </c>
      <c r="D42" s="20" t="s">
        <v>647</v>
      </c>
      <c r="E42" s="1">
        <v>500</v>
      </c>
      <c r="F42" s="1">
        <v>500</v>
      </c>
      <c r="G42" s="7">
        <v>496.1</v>
      </c>
      <c r="I42" s="44">
        <v>0</v>
      </c>
      <c r="J42" s="44">
        <v>0</v>
      </c>
      <c r="K42" s="44">
        <v>0</v>
      </c>
      <c r="L42" s="44">
        <v>0</v>
      </c>
      <c r="M42" s="7">
        <v>500</v>
      </c>
    </row>
    <row r="43" spans="4:13" ht="12.75">
      <c r="D43" s="20" t="s">
        <v>44</v>
      </c>
      <c r="I43" s="44"/>
      <c r="J43" s="44"/>
      <c r="K43" s="44"/>
      <c r="L43" s="44"/>
      <c r="M43" s="7">
        <v>726</v>
      </c>
    </row>
    <row r="44" spans="4:13" ht="12.75">
      <c r="D44" s="20" t="s">
        <v>45</v>
      </c>
      <c r="I44" s="44"/>
      <c r="J44" s="44"/>
      <c r="K44" s="44"/>
      <c r="L44" s="44"/>
      <c r="M44" s="7">
        <v>4000</v>
      </c>
    </row>
    <row r="45" spans="4:13" ht="12.75">
      <c r="D45" s="35" t="s">
        <v>314</v>
      </c>
      <c r="I45" s="44"/>
      <c r="J45" s="44"/>
      <c r="K45" s="44"/>
      <c r="L45" s="44"/>
      <c r="M45" s="7">
        <v>1500</v>
      </c>
    </row>
    <row r="46" spans="4:13" ht="12.75">
      <c r="D46" s="35" t="s">
        <v>315</v>
      </c>
      <c r="I46" s="44"/>
      <c r="J46" s="44"/>
      <c r="K46" s="44"/>
      <c r="L46" s="44"/>
      <c r="M46" s="7">
        <v>10000</v>
      </c>
    </row>
    <row r="47" spans="1:13" s="14" customFormat="1" ht="12.75">
      <c r="A47" s="5"/>
      <c r="B47" s="5"/>
      <c r="C47" s="5"/>
      <c r="D47" s="35"/>
      <c r="E47" s="6">
        <v>174268</v>
      </c>
      <c r="F47" s="6">
        <v>174268</v>
      </c>
      <c r="G47" s="23">
        <v>108130.29</v>
      </c>
      <c r="I47" s="45">
        <v>25228.58</v>
      </c>
      <c r="J47" s="45">
        <v>0</v>
      </c>
      <c r="K47" s="45">
        <v>12143.09</v>
      </c>
      <c r="L47" s="45">
        <v>17005.75</v>
      </c>
      <c r="M47" s="6">
        <f>SUM(M10:M46)</f>
        <v>192552</v>
      </c>
    </row>
    <row r="48" spans="1:12" s="14" customFormat="1" ht="12.75">
      <c r="A48" s="5"/>
      <c r="B48" s="5"/>
      <c r="C48" s="5"/>
      <c r="E48" s="6"/>
      <c r="F48" s="6"/>
      <c r="G48" s="23"/>
      <c r="H48" s="38"/>
      <c r="I48" s="23"/>
      <c r="J48" s="23"/>
      <c r="K48" s="23"/>
      <c r="L48" s="23"/>
    </row>
    <row r="49" spans="1:14" ht="15.75">
      <c r="A49" s="12" t="s">
        <v>472</v>
      </c>
      <c r="J49" s="1"/>
      <c r="K49" s="1"/>
      <c r="L49" s="1"/>
      <c r="M49" s="1"/>
      <c r="N49" s="1"/>
    </row>
    <row r="50" spans="1:13" s="30" customFormat="1" ht="39" customHeight="1">
      <c r="A50" s="5" t="s">
        <v>269</v>
      </c>
      <c r="B50" s="5" t="s">
        <v>270</v>
      </c>
      <c r="C50" s="5" t="s">
        <v>271</v>
      </c>
      <c r="D50" s="9" t="s">
        <v>272</v>
      </c>
      <c r="E50" s="29" t="s">
        <v>273</v>
      </c>
      <c r="F50" s="28" t="s">
        <v>274</v>
      </c>
      <c r="G50" s="49" t="s">
        <v>275</v>
      </c>
      <c r="H50" s="28"/>
      <c r="I50" s="43" t="s">
        <v>1130</v>
      </c>
      <c r="J50" s="43" t="s">
        <v>1131</v>
      </c>
      <c r="K50" s="43" t="s">
        <v>1133</v>
      </c>
      <c r="L50" s="43" t="s">
        <v>1132</v>
      </c>
      <c r="M50" s="48" t="s">
        <v>260</v>
      </c>
    </row>
    <row r="51" spans="1:13" ht="24" customHeight="1">
      <c r="A51" s="4" t="s">
        <v>603</v>
      </c>
      <c r="B51" s="4" t="s">
        <v>604</v>
      </c>
      <c r="C51" s="4" t="s">
        <v>648</v>
      </c>
      <c r="D51" s="20" t="s">
        <v>649</v>
      </c>
      <c r="E51" s="1">
        <v>500</v>
      </c>
      <c r="F51" s="1">
        <v>500</v>
      </c>
      <c r="G51" s="7">
        <v>250</v>
      </c>
      <c r="H51" s="36"/>
      <c r="I51" s="44">
        <v>0</v>
      </c>
      <c r="J51" s="44">
        <v>0</v>
      </c>
      <c r="K51" s="44">
        <v>0</v>
      </c>
      <c r="L51" s="44">
        <v>250</v>
      </c>
      <c r="M51" s="7">
        <v>500</v>
      </c>
    </row>
    <row r="52" spans="1:13" ht="12.75">
      <c r="A52" s="4" t="s">
        <v>603</v>
      </c>
      <c r="B52" s="4" t="s">
        <v>604</v>
      </c>
      <c r="C52" s="4" t="s">
        <v>650</v>
      </c>
      <c r="D52" s="20" t="s">
        <v>651</v>
      </c>
      <c r="E52" s="1">
        <v>2500</v>
      </c>
      <c r="F52" s="1">
        <v>2500</v>
      </c>
      <c r="G52" s="7">
        <v>0</v>
      </c>
      <c r="H52" s="36"/>
      <c r="I52" s="44">
        <v>0</v>
      </c>
      <c r="J52" s="44">
        <v>0</v>
      </c>
      <c r="K52" s="44">
        <v>0</v>
      </c>
      <c r="L52" s="44">
        <v>2500</v>
      </c>
      <c r="M52" s="7">
        <v>2500</v>
      </c>
    </row>
    <row r="53" spans="1:13" ht="12.75">
      <c r="A53" s="4" t="s">
        <v>603</v>
      </c>
      <c r="B53" s="4" t="s">
        <v>604</v>
      </c>
      <c r="C53" s="4" t="s">
        <v>652</v>
      </c>
      <c r="D53" s="20" t="s">
        <v>653</v>
      </c>
      <c r="E53" s="1">
        <v>1500</v>
      </c>
      <c r="F53" s="1">
        <v>1500</v>
      </c>
      <c r="G53" s="7">
        <v>750</v>
      </c>
      <c r="H53" s="36"/>
      <c r="I53" s="44">
        <v>0</v>
      </c>
      <c r="J53" s="44">
        <v>0</v>
      </c>
      <c r="K53" s="44">
        <v>0</v>
      </c>
      <c r="L53" s="44">
        <v>750</v>
      </c>
      <c r="M53" s="7">
        <v>1500</v>
      </c>
    </row>
    <row r="54" spans="1:13" ht="12.75">
      <c r="A54" s="4" t="s">
        <v>603</v>
      </c>
      <c r="B54" s="4" t="s">
        <v>604</v>
      </c>
      <c r="C54" s="4" t="s">
        <v>654</v>
      </c>
      <c r="D54" s="20" t="s">
        <v>655</v>
      </c>
      <c r="E54" s="1">
        <v>1700</v>
      </c>
      <c r="F54" s="1">
        <v>1700</v>
      </c>
      <c r="G54" s="7">
        <v>850</v>
      </c>
      <c r="H54" s="36"/>
      <c r="I54" s="44">
        <v>0</v>
      </c>
      <c r="J54" s="44">
        <v>0</v>
      </c>
      <c r="K54" s="44">
        <v>0</v>
      </c>
      <c r="L54" s="44">
        <v>850</v>
      </c>
      <c r="M54" s="7">
        <v>1700</v>
      </c>
    </row>
    <row r="55" spans="1:13" ht="12.75">
      <c r="A55" s="4" t="s">
        <v>603</v>
      </c>
      <c r="B55" s="4" t="s">
        <v>604</v>
      </c>
      <c r="C55" s="4" t="s">
        <v>293</v>
      </c>
      <c r="D55" s="20" t="s">
        <v>656</v>
      </c>
      <c r="E55" s="1">
        <v>22000</v>
      </c>
      <c r="F55" s="1">
        <v>22000</v>
      </c>
      <c r="G55" s="7">
        <v>0</v>
      </c>
      <c r="H55" s="36"/>
      <c r="I55" s="44">
        <v>0</v>
      </c>
      <c r="J55" s="44">
        <v>0</v>
      </c>
      <c r="K55" s="44">
        <v>22000</v>
      </c>
      <c r="L55" s="44">
        <v>0</v>
      </c>
      <c r="M55" s="7">
        <v>20000</v>
      </c>
    </row>
    <row r="56" spans="1:13" ht="12.75">
      <c r="A56" s="4" t="s">
        <v>603</v>
      </c>
      <c r="B56" s="4" t="s">
        <v>604</v>
      </c>
      <c r="C56" s="4" t="s">
        <v>357</v>
      </c>
      <c r="D56" s="20" t="s">
        <v>657</v>
      </c>
      <c r="E56" s="1">
        <v>17000</v>
      </c>
      <c r="F56" s="1">
        <v>17000</v>
      </c>
      <c r="G56" s="7">
        <v>17000</v>
      </c>
      <c r="H56" s="36"/>
      <c r="I56" s="44">
        <v>0</v>
      </c>
      <c r="J56" s="44">
        <v>0</v>
      </c>
      <c r="K56" s="44">
        <v>0</v>
      </c>
      <c r="L56" s="44">
        <v>0</v>
      </c>
      <c r="M56" s="7">
        <v>24000</v>
      </c>
    </row>
    <row r="57" spans="1:13" ht="12.75">
      <c r="A57" s="4" t="s">
        <v>603</v>
      </c>
      <c r="B57" s="4" t="s">
        <v>604</v>
      </c>
      <c r="C57" s="4" t="s">
        <v>658</v>
      </c>
      <c r="D57" s="20" t="s">
        <v>659</v>
      </c>
      <c r="E57" s="1">
        <v>726</v>
      </c>
      <c r="F57" s="1">
        <v>726</v>
      </c>
      <c r="G57" s="7">
        <v>726</v>
      </c>
      <c r="H57" s="36"/>
      <c r="I57" s="44">
        <v>0</v>
      </c>
      <c r="J57" s="44">
        <v>0</v>
      </c>
      <c r="K57" s="44">
        <v>0</v>
      </c>
      <c r="L57" s="44">
        <v>0</v>
      </c>
      <c r="M57" s="7">
        <v>0</v>
      </c>
    </row>
    <row r="58" spans="1:13" ht="12.75">
      <c r="A58" s="4" t="s">
        <v>603</v>
      </c>
      <c r="B58" s="4" t="s">
        <v>604</v>
      </c>
      <c r="C58" s="4" t="s">
        <v>295</v>
      </c>
      <c r="D58" s="20" t="s">
        <v>660</v>
      </c>
      <c r="E58" s="1">
        <v>4690</v>
      </c>
      <c r="F58" s="1">
        <v>4690</v>
      </c>
      <c r="G58" s="7">
        <v>2345</v>
      </c>
      <c r="H58" s="36"/>
      <c r="I58" s="44">
        <v>0</v>
      </c>
      <c r="J58" s="44">
        <v>0</v>
      </c>
      <c r="K58" s="44">
        <v>0</v>
      </c>
      <c r="L58" s="44">
        <v>2345</v>
      </c>
      <c r="M58" s="7">
        <v>7000</v>
      </c>
    </row>
    <row r="59" spans="1:13" ht="12.75">
      <c r="A59" s="4" t="s">
        <v>603</v>
      </c>
      <c r="B59" s="4" t="s">
        <v>604</v>
      </c>
      <c r="C59" s="4" t="s">
        <v>661</v>
      </c>
      <c r="D59" s="20" t="s">
        <v>662</v>
      </c>
      <c r="E59" s="1">
        <v>1500</v>
      </c>
      <c r="F59" s="1">
        <v>1500</v>
      </c>
      <c r="G59" s="7">
        <v>1500</v>
      </c>
      <c r="H59" s="36"/>
      <c r="I59" s="44">
        <v>0</v>
      </c>
      <c r="J59" s="44">
        <v>0</v>
      </c>
      <c r="K59" s="44">
        <v>0</v>
      </c>
      <c r="L59" s="44">
        <v>0</v>
      </c>
      <c r="M59" s="7">
        <v>1500</v>
      </c>
    </row>
    <row r="60" spans="1:13" ht="12.75">
      <c r="A60" s="4" t="s">
        <v>603</v>
      </c>
      <c r="B60" s="4" t="s">
        <v>617</v>
      </c>
      <c r="C60" s="4" t="s">
        <v>295</v>
      </c>
      <c r="D60" s="20" t="s">
        <v>663</v>
      </c>
      <c r="E60" s="1">
        <v>7650</v>
      </c>
      <c r="F60" s="1">
        <v>7650</v>
      </c>
      <c r="G60" s="7">
        <v>3825</v>
      </c>
      <c r="H60" s="36"/>
      <c r="I60" s="44">
        <v>0</v>
      </c>
      <c r="J60" s="44">
        <v>0</v>
      </c>
      <c r="K60" s="44">
        <v>0</v>
      </c>
      <c r="L60" s="44">
        <v>3825</v>
      </c>
      <c r="M60" s="7">
        <v>7650</v>
      </c>
    </row>
    <row r="61" spans="1:13" ht="12.75">
      <c r="A61" s="4" t="s">
        <v>603</v>
      </c>
      <c r="B61" s="4" t="s">
        <v>617</v>
      </c>
      <c r="C61" s="4" t="s">
        <v>293</v>
      </c>
      <c r="D61" s="20" t="s">
        <v>664</v>
      </c>
      <c r="E61" s="1">
        <v>5100</v>
      </c>
      <c r="F61" s="1">
        <v>5100</v>
      </c>
      <c r="G61" s="7">
        <v>0</v>
      </c>
      <c r="H61" s="36"/>
      <c r="I61" s="44">
        <v>0</v>
      </c>
      <c r="J61" s="44">
        <v>0</v>
      </c>
      <c r="K61" s="44">
        <v>0</v>
      </c>
      <c r="L61" s="44">
        <v>5100</v>
      </c>
      <c r="M61" s="7">
        <v>5100</v>
      </c>
    </row>
    <row r="62" spans="1:13" ht="12.75">
      <c r="A62" s="4" t="s">
        <v>603</v>
      </c>
      <c r="B62" s="4" t="s">
        <v>621</v>
      </c>
      <c r="C62" s="4" t="s">
        <v>357</v>
      </c>
      <c r="D62" s="20" t="s">
        <v>665</v>
      </c>
      <c r="E62" s="1">
        <v>7177.2</v>
      </c>
      <c r="F62" s="1">
        <v>7177.2</v>
      </c>
      <c r="G62" s="7">
        <v>523.01</v>
      </c>
      <c r="H62" s="36"/>
      <c r="I62" s="44">
        <v>0</v>
      </c>
      <c r="J62" s="44">
        <v>0</v>
      </c>
      <c r="K62" s="44">
        <v>2060</v>
      </c>
      <c r="L62" s="44">
        <v>302.4</v>
      </c>
      <c r="M62" s="7">
        <v>5000</v>
      </c>
    </row>
    <row r="63" spans="1:13" ht="12.75">
      <c r="A63" s="4" t="s">
        <v>603</v>
      </c>
      <c r="B63" s="4" t="s">
        <v>621</v>
      </c>
      <c r="C63" s="4" t="s">
        <v>295</v>
      </c>
      <c r="D63" s="20" t="s">
        <v>666</v>
      </c>
      <c r="E63" s="1">
        <v>13000</v>
      </c>
      <c r="F63" s="1">
        <v>13000</v>
      </c>
      <c r="G63" s="7">
        <v>3962.5</v>
      </c>
      <c r="H63" s="36"/>
      <c r="I63" s="44">
        <v>0</v>
      </c>
      <c r="J63" s="44">
        <v>0</v>
      </c>
      <c r="K63" s="44">
        <v>7257.5</v>
      </c>
      <c r="L63" s="44">
        <v>0</v>
      </c>
      <c r="M63" s="7">
        <v>13000</v>
      </c>
    </row>
    <row r="64" spans="1:13" ht="12.75">
      <c r="A64" s="4" t="s">
        <v>603</v>
      </c>
      <c r="B64" s="4" t="s">
        <v>621</v>
      </c>
      <c r="C64" s="4" t="s">
        <v>293</v>
      </c>
      <c r="D64" s="20" t="s">
        <v>667</v>
      </c>
      <c r="E64" s="1">
        <v>7650</v>
      </c>
      <c r="F64" s="1">
        <v>7650</v>
      </c>
      <c r="G64" s="7">
        <v>7650</v>
      </c>
      <c r="H64" s="36"/>
      <c r="I64" s="44">
        <v>0</v>
      </c>
      <c r="J64" s="44">
        <v>0</v>
      </c>
      <c r="K64" s="44">
        <v>0</v>
      </c>
      <c r="L64" s="44">
        <v>0</v>
      </c>
      <c r="M64" s="7">
        <v>7650</v>
      </c>
    </row>
    <row r="65" spans="4:13" ht="12.75">
      <c r="D65" s="20" t="s">
        <v>46</v>
      </c>
      <c r="H65" s="36"/>
      <c r="I65" s="44"/>
      <c r="J65" s="44"/>
      <c r="K65" s="44"/>
      <c r="L65" s="44"/>
      <c r="M65" s="7">
        <v>1500</v>
      </c>
    </row>
    <row r="66" spans="4:13" ht="12.75">
      <c r="D66" s="20" t="s">
        <v>47</v>
      </c>
      <c r="H66" s="36"/>
      <c r="I66" s="44"/>
      <c r="J66" s="44"/>
      <c r="K66" s="44"/>
      <c r="L66" s="44"/>
      <c r="M66" s="7">
        <v>1500</v>
      </c>
    </row>
    <row r="67" spans="1:13" s="14" customFormat="1" ht="12.75">
      <c r="A67" s="5"/>
      <c r="B67" s="5"/>
      <c r="C67" s="5"/>
      <c r="E67" s="6">
        <v>92693.2</v>
      </c>
      <c r="F67" s="6">
        <v>92693.2</v>
      </c>
      <c r="G67" s="23">
        <v>39381.51</v>
      </c>
      <c r="H67" s="37"/>
      <c r="I67" s="45">
        <v>0</v>
      </c>
      <c r="J67" s="45">
        <v>0</v>
      </c>
      <c r="K67" s="45">
        <v>31317.5</v>
      </c>
      <c r="L67" s="45">
        <v>15922.4</v>
      </c>
      <c r="M67" s="6">
        <f>+SUM(M51:M66)</f>
        <v>100100</v>
      </c>
    </row>
    <row r="68" spans="1:13" s="14" customFormat="1" ht="12.75">
      <c r="A68" s="5"/>
      <c r="B68" s="5"/>
      <c r="C68" s="5"/>
      <c r="E68" s="6"/>
      <c r="F68" s="6"/>
      <c r="G68" s="23"/>
      <c r="H68" s="6"/>
      <c r="I68" s="6"/>
      <c r="J68" s="6"/>
      <c r="K68" s="6"/>
      <c r="L68" s="6"/>
      <c r="M68" s="57"/>
    </row>
    <row r="69" spans="1:13" s="26" customFormat="1" ht="12.75">
      <c r="A69" s="25"/>
      <c r="B69" s="25"/>
      <c r="C69" s="25"/>
      <c r="D69" s="16" t="s">
        <v>525</v>
      </c>
      <c r="E69" s="17">
        <f>E47+E67</f>
        <v>266961.2</v>
      </c>
      <c r="F69" s="17">
        <f>F47+F67</f>
        <v>266961.2</v>
      </c>
      <c r="G69" s="17">
        <f>G47+G67</f>
        <v>147511.8</v>
      </c>
      <c r="H69" s="38"/>
      <c r="I69" s="17">
        <f>I67+I47</f>
        <v>25228.58</v>
      </c>
      <c r="J69" s="17">
        <f>J67+J47</f>
        <v>0</v>
      </c>
      <c r="K69" s="17">
        <f>K67+K47</f>
        <v>43460.59</v>
      </c>
      <c r="L69" s="17">
        <f>L67+L47</f>
        <v>32928.15</v>
      </c>
      <c r="M69" s="17">
        <f>M67+M47+M6</f>
        <v>574519.55</v>
      </c>
    </row>
    <row r="71" spans="1:14" ht="15.75">
      <c r="A71" s="12" t="s">
        <v>338</v>
      </c>
      <c r="N71" s="1"/>
    </row>
    <row r="72" spans="2:13" ht="38.25">
      <c r="B72" s="5" t="s">
        <v>269</v>
      </c>
      <c r="C72" s="5" t="s">
        <v>271</v>
      </c>
      <c r="D72" s="19" t="s">
        <v>272</v>
      </c>
      <c r="E72" s="28" t="s">
        <v>309</v>
      </c>
      <c r="F72" s="28" t="s">
        <v>310</v>
      </c>
      <c r="G72" s="49" t="s">
        <v>276</v>
      </c>
      <c r="H72" s="28" t="s">
        <v>311</v>
      </c>
      <c r="M72" s="48" t="s">
        <v>260</v>
      </c>
    </row>
    <row r="73" spans="2:13" ht="18.75" customHeight="1">
      <c r="B73" s="4" t="s">
        <v>603</v>
      </c>
      <c r="C73" s="4" t="s">
        <v>668</v>
      </c>
      <c r="D73" s="20" t="s">
        <v>669</v>
      </c>
      <c r="E73" s="1">
        <v>15000</v>
      </c>
      <c r="F73" s="1">
        <v>15000</v>
      </c>
      <c r="G73" s="7">
        <v>133.773821634845</v>
      </c>
      <c r="H73" s="1">
        <v>20066.1</v>
      </c>
      <c r="M73" s="7">
        <v>15000</v>
      </c>
    </row>
    <row r="74" spans="2:13" ht="12.75">
      <c r="B74" s="4" t="s">
        <v>603</v>
      </c>
      <c r="C74" s="4" t="s">
        <v>554</v>
      </c>
      <c r="D74" s="20" t="s">
        <v>670</v>
      </c>
      <c r="E74" s="1">
        <v>5000</v>
      </c>
      <c r="F74" s="1">
        <v>5000</v>
      </c>
      <c r="G74" s="7">
        <v>17.1569313722059</v>
      </c>
      <c r="H74" s="1">
        <v>857.85</v>
      </c>
      <c r="M74" s="7">
        <v>3000</v>
      </c>
    </row>
    <row r="75" spans="2:13" ht="12.75">
      <c r="B75" s="4" t="s">
        <v>603</v>
      </c>
      <c r="C75" s="4" t="s">
        <v>671</v>
      </c>
      <c r="D75" s="20" t="s">
        <v>672</v>
      </c>
      <c r="E75" s="1">
        <v>0</v>
      </c>
      <c r="F75" s="1">
        <v>0</v>
      </c>
      <c r="G75" s="7">
        <v>0</v>
      </c>
      <c r="H75" s="1">
        <v>0</v>
      </c>
      <c r="M75" s="7">
        <v>0</v>
      </c>
    </row>
    <row r="76" spans="2:15" ht="12.75">
      <c r="B76" s="4" t="s">
        <v>603</v>
      </c>
      <c r="C76" s="4" t="s">
        <v>327</v>
      </c>
      <c r="D76" s="20" t="s">
        <v>673</v>
      </c>
      <c r="E76" s="1">
        <v>1700</v>
      </c>
      <c r="F76" s="1">
        <v>1700</v>
      </c>
      <c r="G76" s="7">
        <v>0</v>
      </c>
      <c r="H76" s="1">
        <v>0</v>
      </c>
      <c r="M76" s="7">
        <v>1700</v>
      </c>
      <c r="O76" s="1"/>
    </row>
    <row r="77" spans="2:15" ht="12.75">
      <c r="B77" s="4" t="s">
        <v>603</v>
      </c>
      <c r="C77" s="4" t="s">
        <v>674</v>
      </c>
      <c r="D77" s="20" t="s">
        <v>675</v>
      </c>
      <c r="E77" s="1">
        <v>20000</v>
      </c>
      <c r="F77" s="1">
        <v>20000</v>
      </c>
      <c r="G77" s="7">
        <v>0</v>
      </c>
      <c r="H77" s="1">
        <v>0</v>
      </c>
      <c r="M77" s="7">
        <v>20000</v>
      </c>
      <c r="N77" s="1">
        <f>SUM(M73:M77)+M83</f>
        <v>47700</v>
      </c>
      <c r="O77" s="1"/>
    </row>
    <row r="78" spans="2:13" ht="12.75">
      <c r="B78" s="4" t="s">
        <v>603</v>
      </c>
      <c r="C78" s="4" t="s">
        <v>676</v>
      </c>
      <c r="D78" s="20" t="s">
        <v>677</v>
      </c>
      <c r="E78" s="1">
        <v>4000</v>
      </c>
      <c r="F78" s="1">
        <v>4000</v>
      </c>
      <c r="G78" s="7">
        <v>69.5746521263045</v>
      </c>
      <c r="H78" s="1">
        <v>2783</v>
      </c>
      <c r="M78" s="7">
        <v>3000</v>
      </c>
    </row>
    <row r="79" spans="2:13" ht="12.75">
      <c r="B79" s="4" t="s">
        <v>603</v>
      </c>
      <c r="C79" s="4" t="s">
        <v>329</v>
      </c>
      <c r="D79" s="20" t="s">
        <v>678</v>
      </c>
      <c r="E79" s="1">
        <v>44000</v>
      </c>
      <c r="F79" s="1">
        <v>44000</v>
      </c>
      <c r="G79" s="7">
        <v>85.9468700241456</v>
      </c>
      <c r="H79" s="1">
        <v>37816.64</v>
      </c>
      <c r="M79" s="7">
        <v>44000</v>
      </c>
    </row>
    <row r="80" spans="2:13" ht="12.75">
      <c r="B80" s="4" t="s">
        <v>603</v>
      </c>
      <c r="C80" s="4" t="s">
        <v>568</v>
      </c>
      <c r="D80" s="20" t="s">
        <v>679</v>
      </c>
      <c r="E80" s="1">
        <v>3000</v>
      </c>
      <c r="F80" s="1">
        <v>3000</v>
      </c>
      <c r="G80" s="7">
        <v>0</v>
      </c>
      <c r="H80" s="1">
        <v>0</v>
      </c>
      <c r="M80" s="7">
        <v>3000</v>
      </c>
    </row>
    <row r="81" spans="2:14" ht="12.75">
      <c r="B81" s="4" t="s">
        <v>603</v>
      </c>
      <c r="C81" s="4" t="s">
        <v>578</v>
      </c>
      <c r="D81" s="20" t="s">
        <v>680</v>
      </c>
      <c r="E81" s="1">
        <v>2000</v>
      </c>
      <c r="F81" s="1">
        <v>2000</v>
      </c>
      <c r="G81" s="7">
        <v>74.999250005625</v>
      </c>
      <c r="H81" s="1">
        <v>1500</v>
      </c>
      <c r="M81" s="7">
        <v>2000</v>
      </c>
      <c r="N81" s="1">
        <f>SUM(M78:M81)</f>
        <v>52000</v>
      </c>
    </row>
    <row r="82" spans="2:14" ht="12.75">
      <c r="B82" s="4" t="s">
        <v>603</v>
      </c>
      <c r="C82" s="4" t="s">
        <v>580</v>
      </c>
      <c r="D82" s="20" t="s">
        <v>681</v>
      </c>
      <c r="E82" s="1">
        <v>3920</v>
      </c>
      <c r="F82" s="1">
        <v>3920</v>
      </c>
      <c r="G82" s="7">
        <v>49.1028106996259</v>
      </c>
      <c r="H82" s="1">
        <v>1924.84</v>
      </c>
      <c r="M82" s="7">
        <v>4646</v>
      </c>
      <c r="N82" s="1">
        <f>M82</f>
        <v>4646</v>
      </c>
    </row>
    <row r="83" spans="4:14" ht="12.75">
      <c r="D83" s="20" t="s">
        <v>45</v>
      </c>
      <c r="M83" s="7">
        <v>8000</v>
      </c>
      <c r="N83" s="1"/>
    </row>
    <row r="84" spans="1:13" s="14" customFormat="1" ht="12.75">
      <c r="A84" s="5"/>
      <c r="B84" s="5"/>
      <c r="C84" s="5"/>
      <c r="E84" s="6">
        <v>98620</v>
      </c>
      <c r="F84" s="6">
        <v>98620</v>
      </c>
      <c r="G84" s="23">
        <v>65.86</v>
      </c>
      <c r="H84" s="6">
        <v>64948.43</v>
      </c>
      <c r="I84" s="6"/>
      <c r="M84" s="6">
        <v>104346</v>
      </c>
    </row>
    <row r="85" spans="1:9" s="14" customFormat="1" ht="12.75">
      <c r="A85" s="5"/>
      <c r="B85" s="5"/>
      <c r="C85" s="5"/>
      <c r="E85" s="6"/>
      <c r="F85" s="6"/>
      <c r="G85" s="23"/>
      <c r="H85" s="6"/>
      <c r="I85" s="6"/>
    </row>
    <row r="87" spans="4:13" ht="12.75">
      <c r="D87" s="16" t="s">
        <v>337</v>
      </c>
      <c r="E87" s="17">
        <f aca="true" t="shared" si="0" ref="E87:M87">E84</f>
        <v>98620</v>
      </c>
      <c r="F87" s="17">
        <f t="shared" si="0"/>
        <v>98620</v>
      </c>
      <c r="G87" s="17">
        <f t="shared" si="0"/>
        <v>65.86</v>
      </c>
      <c r="H87" s="17">
        <f t="shared" si="0"/>
        <v>64948.43</v>
      </c>
      <c r="I87" s="17">
        <f t="shared" si="0"/>
        <v>0</v>
      </c>
      <c r="J87" s="17">
        <f t="shared" si="0"/>
        <v>0</v>
      </c>
      <c r="K87" s="17">
        <f t="shared" si="0"/>
        <v>0</v>
      </c>
      <c r="L87" s="17">
        <f t="shared" si="0"/>
        <v>0</v>
      </c>
      <c r="M87" s="17">
        <f t="shared" si="0"/>
        <v>104346</v>
      </c>
    </row>
    <row r="90" spans="8:17" ht="31.5">
      <c r="H90" s="88" t="s">
        <v>483</v>
      </c>
      <c r="M90" s="92">
        <f>M87-M69</f>
        <v>-470173.55000000005</v>
      </c>
      <c r="P90" s="122"/>
      <c r="Q90" s="123"/>
    </row>
  </sheetData>
  <sheetProtection/>
  <printOptions/>
  <pageMargins left="0.7480314960629921" right="0.7480314960629921" top="0.984251968503937" bottom="0.984251968503937" header="0" footer="0"/>
  <pageSetup fitToHeight="2" horizontalDpi="600" verticalDpi="600" orientation="landscape" paperSize="9" scale="55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O69"/>
  <sheetViews>
    <sheetView zoomScale="85" zoomScaleNormal="85" zoomScalePageLayoutView="0" workbookViewId="0" topLeftCell="A31">
      <selection activeCell="B53" sqref="B53:D53"/>
    </sheetView>
  </sheetViews>
  <sheetFormatPr defaultColWidth="11.421875" defaultRowHeight="12.75"/>
  <cols>
    <col min="1" max="1" width="4.8515625" style="4" bestFit="1" customWidth="1"/>
    <col min="2" max="3" width="6.00390625" style="4" bestFit="1" customWidth="1"/>
    <col min="4" max="4" width="52.28125" style="0" customWidth="1"/>
    <col min="5" max="5" width="13.421875" style="1" customWidth="1"/>
    <col min="6" max="6" width="15.57421875" style="1" customWidth="1"/>
    <col min="7" max="8" width="15.421875" style="1" customWidth="1"/>
    <col min="9" max="9" width="15.140625" style="1" customWidth="1"/>
    <col min="10" max="10" width="16.7109375" style="1" hidden="1" customWidth="1"/>
    <col min="11" max="11" width="13.140625" style="0" hidden="1" customWidth="1"/>
    <col min="12" max="12" width="12.57421875" style="0" hidden="1" customWidth="1"/>
    <col min="13" max="13" width="16.421875" style="0" hidden="1" customWidth="1"/>
    <col min="14" max="14" width="15.8515625" style="0" customWidth="1"/>
    <col min="15" max="15" width="12.57421875" style="0" customWidth="1"/>
  </cols>
  <sheetData>
    <row r="1" spans="1:8" ht="18">
      <c r="A1" s="111" t="s">
        <v>739</v>
      </c>
      <c r="B1" s="112"/>
      <c r="C1" s="112"/>
      <c r="D1" s="113"/>
      <c r="G1" s="7"/>
      <c r="H1" s="7"/>
    </row>
    <row r="2" spans="1:10" s="24" customFormat="1" ht="18">
      <c r="A2" s="114"/>
      <c r="B2" s="21"/>
      <c r="C2" s="21"/>
      <c r="D2" s="115"/>
      <c r="E2" s="7"/>
      <c r="F2" s="7"/>
      <c r="G2" s="7"/>
      <c r="H2" s="7"/>
      <c r="I2" s="7"/>
      <c r="J2" s="7"/>
    </row>
    <row r="3" spans="1:13" s="30" customFormat="1" ht="17.25" customHeight="1">
      <c r="A3" s="12" t="s">
        <v>336</v>
      </c>
      <c r="B3" s="11"/>
      <c r="C3" s="11"/>
      <c r="D3" s="32"/>
      <c r="E3" s="33"/>
      <c r="F3" s="33"/>
      <c r="H3" s="12">
        <v>2013</v>
      </c>
      <c r="I3" s="12">
        <v>2014</v>
      </c>
      <c r="J3" s="46"/>
      <c r="K3" s="46"/>
      <c r="L3" s="46"/>
      <c r="M3" s="46"/>
    </row>
    <row r="4" spans="1:13" ht="20.25">
      <c r="A4" s="12" t="s">
        <v>469</v>
      </c>
      <c r="B4" s="27"/>
      <c r="C4" s="27"/>
      <c r="D4" s="27"/>
      <c r="E4" s="27"/>
      <c r="F4" s="27"/>
      <c r="G4"/>
      <c r="H4" s="65">
        <v>28778.25</v>
      </c>
      <c r="I4" s="65">
        <v>28952.1</v>
      </c>
      <c r="J4" s="27"/>
      <c r="K4" s="27"/>
      <c r="L4" s="27"/>
      <c r="M4" s="1"/>
    </row>
    <row r="5" spans="1:13" ht="20.25">
      <c r="A5" s="12"/>
      <c r="B5" s="27"/>
      <c r="C5" s="27"/>
      <c r="D5" s="27"/>
      <c r="E5" s="27"/>
      <c r="F5" s="27"/>
      <c r="G5" t="s">
        <v>470</v>
      </c>
      <c r="H5" s="65">
        <v>38049.92</v>
      </c>
      <c r="I5" s="65">
        <v>38462.1</v>
      </c>
      <c r="J5" s="27"/>
      <c r="K5" s="27"/>
      <c r="L5" s="27"/>
      <c r="M5" s="1"/>
    </row>
    <row r="6" spans="1:13" ht="10.5" customHeight="1">
      <c r="A6" s="12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1"/>
    </row>
    <row r="7" spans="1:13" s="30" customFormat="1" ht="17.25" customHeight="1">
      <c r="A7" s="12" t="s">
        <v>471</v>
      </c>
      <c r="B7" s="11"/>
      <c r="C7" s="11"/>
      <c r="D7" s="32"/>
      <c r="E7" s="33"/>
      <c r="F7" s="33"/>
      <c r="G7" s="33"/>
      <c r="H7" s="33"/>
      <c r="I7" s="33"/>
      <c r="J7" s="46"/>
      <c r="K7" s="46"/>
      <c r="L7" s="46"/>
      <c r="M7" s="46"/>
    </row>
    <row r="8" spans="1:9" s="30" customFormat="1" ht="39" customHeight="1">
      <c r="A8" s="5" t="s">
        <v>269</v>
      </c>
      <c r="B8" s="5" t="s">
        <v>270</v>
      </c>
      <c r="C8" s="5" t="s">
        <v>271</v>
      </c>
      <c r="D8" s="9" t="s">
        <v>272</v>
      </c>
      <c r="E8" s="28" t="s">
        <v>273</v>
      </c>
      <c r="F8" s="28" t="s">
        <v>274</v>
      </c>
      <c r="G8" s="49" t="s">
        <v>275</v>
      </c>
      <c r="H8" s="49"/>
      <c r="I8" s="48" t="s">
        <v>260</v>
      </c>
    </row>
    <row r="9" spans="1:10" ht="21.75" customHeight="1">
      <c r="A9" s="4" t="s">
        <v>683</v>
      </c>
      <c r="B9" s="4" t="s">
        <v>684</v>
      </c>
      <c r="C9" s="4" t="s">
        <v>507</v>
      </c>
      <c r="D9" s="20" t="s">
        <v>686</v>
      </c>
      <c r="E9" s="1">
        <v>4500</v>
      </c>
      <c r="F9" s="1">
        <v>4500</v>
      </c>
      <c r="G9" s="7">
        <v>2000</v>
      </c>
      <c r="H9" s="7"/>
      <c r="I9" s="72">
        <v>0</v>
      </c>
      <c r="J9"/>
    </row>
    <row r="10" spans="1:10" ht="12.75">
      <c r="A10" s="4" t="s">
        <v>683</v>
      </c>
      <c r="B10" s="4" t="s">
        <v>684</v>
      </c>
      <c r="C10" s="4" t="s">
        <v>389</v>
      </c>
      <c r="D10" s="20" t="s">
        <v>685</v>
      </c>
      <c r="E10" s="1">
        <v>1000</v>
      </c>
      <c r="F10" s="1">
        <v>1000</v>
      </c>
      <c r="G10" s="7">
        <v>488.95</v>
      </c>
      <c r="H10" s="7"/>
      <c r="I10" s="72">
        <v>1000</v>
      </c>
      <c r="J10"/>
    </row>
    <row r="11" spans="1:10" ht="12.75">
      <c r="A11" s="4" t="s">
        <v>683</v>
      </c>
      <c r="B11" s="4" t="s">
        <v>684</v>
      </c>
      <c r="C11" s="4" t="s">
        <v>371</v>
      </c>
      <c r="D11" s="20" t="s">
        <v>687</v>
      </c>
      <c r="E11" s="1">
        <v>18000</v>
      </c>
      <c r="F11" s="1">
        <v>18000</v>
      </c>
      <c r="G11" s="7">
        <v>8952.29</v>
      </c>
      <c r="H11" s="7"/>
      <c r="I11" s="72">
        <v>16730</v>
      </c>
      <c r="J11"/>
    </row>
    <row r="12" spans="1:10" ht="12.75">
      <c r="A12" s="4" t="s">
        <v>683</v>
      </c>
      <c r="B12" s="4" t="s">
        <v>684</v>
      </c>
      <c r="C12" s="4" t="s">
        <v>688</v>
      </c>
      <c r="D12" s="20" t="s">
        <v>689</v>
      </c>
      <c r="E12" s="1">
        <v>2165</v>
      </c>
      <c r="F12" s="1">
        <v>3915</v>
      </c>
      <c r="G12" s="7">
        <v>0</v>
      </c>
      <c r="H12" s="7"/>
      <c r="I12" s="72">
        <v>0</v>
      </c>
      <c r="J12"/>
    </row>
    <row r="13" spans="1:10" ht="12.75">
      <c r="A13" s="4" t="s">
        <v>683</v>
      </c>
      <c r="B13" s="4" t="s">
        <v>684</v>
      </c>
      <c r="C13" s="4" t="s">
        <v>690</v>
      </c>
      <c r="D13" s="20" t="s">
        <v>691</v>
      </c>
      <c r="E13" s="1">
        <v>1000</v>
      </c>
      <c r="F13" s="1">
        <v>1000</v>
      </c>
      <c r="G13" s="7">
        <v>1000</v>
      </c>
      <c r="H13" s="7"/>
      <c r="I13" s="72">
        <v>3000</v>
      </c>
      <c r="J13"/>
    </row>
    <row r="14" spans="1:10" ht="12.75">
      <c r="A14" s="4" t="s">
        <v>683</v>
      </c>
      <c r="B14" s="4" t="s">
        <v>684</v>
      </c>
      <c r="C14" s="4" t="s">
        <v>692</v>
      </c>
      <c r="D14" s="20" t="s">
        <v>808</v>
      </c>
      <c r="E14" s="1">
        <v>500</v>
      </c>
      <c r="F14" s="1">
        <v>500</v>
      </c>
      <c r="G14" s="7">
        <v>380</v>
      </c>
      <c r="H14" s="7"/>
      <c r="I14" s="72">
        <v>500</v>
      </c>
      <c r="J14"/>
    </row>
    <row r="15" spans="1:10" ht="12.75">
      <c r="A15" s="4" t="s">
        <v>683</v>
      </c>
      <c r="B15" s="4" t="s">
        <v>684</v>
      </c>
      <c r="C15" s="4" t="s">
        <v>693</v>
      </c>
      <c r="D15" s="20" t="s">
        <v>694</v>
      </c>
      <c r="E15" s="1">
        <v>8000</v>
      </c>
      <c r="F15" s="1">
        <v>8000</v>
      </c>
      <c r="G15" s="7">
        <v>5954.97</v>
      </c>
      <c r="H15" s="7"/>
      <c r="I15" s="72">
        <v>6000</v>
      </c>
      <c r="J15"/>
    </row>
    <row r="16" spans="1:10" ht="12.75">
      <c r="A16" s="4" t="s">
        <v>683</v>
      </c>
      <c r="B16" s="4" t="s">
        <v>684</v>
      </c>
      <c r="C16" s="4" t="s">
        <v>695</v>
      </c>
      <c r="D16" s="20" t="s">
        <v>48</v>
      </c>
      <c r="E16" s="1">
        <v>700</v>
      </c>
      <c r="F16" s="1">
        <v>700</v>
      </c>
      <c r="G16" s="7">
        <v>274.83</v>
      </c>
      <c r="H16" s="7"/>
      <c r="I16" s="72">
        <v>4000</v>
      </c>
      <c r="J16"/>
    </row>
    <row r="17" spans="1:10" ht="12.75">
      <c r="A17" s="4" t="s">
        <v>683</v>
      </c>
      <c r="B17" s="4" t="s">
        <v>684</v>
      </c>
      <c r="C17" s="4" t="s">
        <v>696</v>
      </c>
      <c r="D17" s="20" t="s">
        <v>697</v>
      </c>
      <c r="E17" s="1">
        <v>450</v>
      </c>
      <c r="F17" s="1">
        <v>450</v>
      </c>
      <c r="G17" s="7">
        <v>3</v>
      </c>
      <c r="H17" s="7"/>
      <c r="I17" s="72">
        <v>550</v>
      </c>
      <c r="J17"/>
    </row>
    <row r="18" spans="1:10" ht="12.75">
      <c r="A18" s="4" t="s">
        <v>683</v>
      </c>
      <c r="B18" s="4" t="s">
        <v>684</v>
      </c>
      <c r="C18" s="4" t="s">
        <v>698</v>
      </c>
      <c r="D18" s="20" t="s">
        <v>699</v>
      </c>
      <c r="E18" s="1">
        <v>600</v>
      </c>
      <c r="F18" s="1">
        <v>600</v>
      </c>
      <c r="G18" s="7">
        <v>0</v>
      </c>
      <c r="H18" s="7"/>
      <c r="I18" s="72">
        <v>0</v>
      </c>
      <c r="J18"/>
    </row>
    <row r="19" spans="1:10" ht="12.75">
      <c r="A19" s="4" t="s">
        <v>683</v>
      </c>
      <c r="B19" s="4" t="s">
        <v>684</v>
      </c>
      <c r="C19" s="4" t="s">
        <v>700</v>
      </c>
      <c r="D19" s="20" t="s">
        <v>701</v>
      </c>
      <c r="E19" s="1">
        <v>20402</v>
      </c>
      <c r="F19" s="1">
        <v>20402</v>
      </c>
      <c r="G19" s="7">
        <v>2985.08</v>
      </c>
      <c r="H19" s="7"/>
      <c r="I19" s="72">
        <v>21000</v>
      </c>
      <c r="J19"/>
    </row>
    <row r="20" spans="1:10" ht="12.75">
      <c r="A20" s="4" t="s">
        <v>683</v>
      </c>
      <c r="B20" s="4" t="s">
        <v>684</v>
      </c>
      <c r="C20" s="4" t="s">
        <v>702</v>
      </c>
      <c r="D20" s="20" t="s">
        <v>703</v>
      </c>
      <c r="E20" s="1">
        <v>2000</v>
      </c>
      <c r="F20" s="1">
        <v>2000</v>
      </c>
      <c r="G20" s="7">
        <v>3600.02</v>
      </c>
      <c r="H20" s="7"/>
      <c r="I20" s="72">
        <v>1000</v>
      </c>
      <c r="J20"/>
    </row>
    <row r="21" spans="1:10" ht="12.75">
      <c r="A21" s="4" t="s">
        <v>683</v>
      </c>
      <c r="B21" s="4" t="s">
        <v>684</v>
      </c>
      <c r="C21" s="4" t="s">
        <v>341</v>
      </c>
      <c r="D21" s="20" t="s">
        <v>706</v>
      </c>
      <c r="E21" s="1">
        <v>4000</v>
      </c>
      <c r="F21" s="1">
        <v>4000</v>
      </c>
      <c r="G21" s="7">
        <v>3581.6</v>
      </c>
      <c r="H21" s="7"/>
      <c r="I21" s="72">
        <v>2000</v>
      </c>
      <c r="J21"/>
    </row>
    <row r="22" spans="1:10" ht="12.75">
      <c r="A22" s="4" t="s">
        <v>683</v>
      </c>
      <c r="B22" s="4" t="s">
        <v>684</v>
      </c>
      <c r="C22" s="4" t="s">
        <v>704</v>
      </c>
      <c r="D22" s="20" t="s">
        <v>705</v>
      </c>
      <c r="E22" s="1">
        <v>2500</v>
      </c>
      <c r="F22" s="1">
        <v>2500</v>
      </c>
      <c r="G22" s="7">
        <v>84.19</v>
      </c>
      <c r="H22" s="7"/>
      <c r="I22" s="72">
        <v>2500</v>
      </c>
      <c r="J22"/>
    </row>
    <row r="23" spans="1:10" ht="12.75">
      <c r="A23" s="4" t="s">
        <v>683</v>
      </c>
      <c r="B23" s="4" t="s">
        <v>707</v>
      </c>
      <c r="C23" s="4" t="s">
        <v>349</v>
      </c>
      <c r="D23" s="20" t="s">
        <v>708</v>
      </c>
      <c r="E23" s="1">
        <v>1002</v>
      </c>
      <c r="F23" s="1">
        <v>1002</v>
      </c>
      <c r="G23" s="7">
        <v>561.47</v>
      </c>
      <c r="H23" s="7"/>
      <c r="I23" s="72">
        <v>1002</v>
      </c>
      <c r="J23"/>
    </row>
    <row r="24" spans="1:10" ht="12.75">
      <c r="A24" s="4" t="s">
        <v>683</v>
      </c>
      <c r="B24" s="4" t="s">
        <v>707</v>
      </c>
      <c r="C24" s="4" t="s">
        <v>709</v>
      </c>
      <c r="D24" s="20" t="s">
        <v>710</v>
      </c>
      <c r="E24" s="1">
        <v>300</v>
      </c>
      <c r="F24" s="1">
        <v>300</v>
      </c>
      <c r="G24" s="7">
        <v>0</v>
      </c>
      <c r="H24" s="7"/>
      <c r="I24" s="72">
        <v>1500</v>
      </c>
      <c r="J24"/>
    </row>
    <row r="25" spans="1:10" ht="12.75">
      <c r="A25" s="4" t="s">
        <v>683</v>
      </c>
      <c r="B25" s="4" t="s">
        <v>711</v>
      </c>
      <c r="C25" s="4" t="s">
        <v>349</v>
      </c>
      <c r="D25" s="20" t="s">
        <v>712</v>
      </c>
      <c r="E25" s="1">
        <v>162</v>
      </c>
      <c r="F25" s="1">
        <v>162</v>
      </c>
      <c r="G25" s="7">
        <v>90.51</v>
      </c>
      <c r="H25" s="7"/>
      <c r="I25" s="72">
        <v>162</v>
      </c>
      <c r="J25"/>
    </row>
    <row r="26" spans="1:10" ht="12.75">
      <c r="A26" s="4" t="s">
        <v>683</v>
      </c>
      <c r="B26" s="4" t="s">
        <v>713</v>
      </c>
      <c r="C26" s="4" t="s">
        <v>391</v>
      </c>
      <c r="D26" s="20" t="s">
        <v>714</v>
      </c>
      <c r="E26" s="1">
        <v>1500</v>
      </c>
      <c r="F26" s="1">
        <v>1500</v>
      </c>
      <c r="G26" s="7">
        <v>412.61</v>
      </c>
      <c r="H26" s="7"/>
      <c r="I26" s="72">
        <v>1500</v>
      </c>
      <c r="J26"/>
    </row>
    <row r="27" spans="1:10" ht="12.75">
      <c r="A27" s="4" t="s">
        <v>683</v>
      </c>
      <c r="B27" s="4" t="s">
        <v>713</v>
      </c>
      <c r="C27" s="4" t="s">
        <v>715</v>
      </c>
      <c r="D27" s="20" t="s">
        <v>716</v>
      </c>
      <c r="E27" s="1">
        <v>1000</v>
      </c>
      <c r="F27" s="1">
        <v>1000</v>
      </c>
      <c r="G27" s="7">
        <v>374.99</v>
      </c>
      <c r="H27" s="7"/>
      <c r="I27" s="72">
        <v>1000</v>
      </c>
      <c r="J27"/>
    </row>
    <row r="28" spans="4:10" ht="12.75">
      <c r="D28" s="20" t="s">
        <v>49</v>
      </c>
      <c r="G28" s="7"/>
      <c r="H28" s="7"/>
      <c r="I28" s="72">
        <v>1250</v>
      </c>
      <c r="J28"/>
    </row>
    <row r="29" spans="4:10" ht="12.75">
      <c r="D29" s="20" t="s">
        <v>50</v>
      </c>
      <c r="G29" s="7"/>
      <c r="H29" s="7"/>
      <c r="I29" s="72">
        <v>0</v>
      </c>
      <c r="J29"/>
    </row>
    <row r="30" spans="1:10" s="14" customFormat="1" ht="12.75">
      <c r="A30" s="5"/>
      <c r="B30" s="5"/>
      <c r="C30" s="5"/>
      <c r="E30" s="6">
        <f>SUM(E9:E27)</f>
        <v>69781</v>
      </c>
      <c r="F30" s="6">
        <f>SUM(F9:F27)</f>
        <v>71531</v>
      </c>
      <c r="G30" s="23">
        <f>SUM(G9:G27)</f>
        <v>30744.510000000002</v>
      </c>
      <c r="H30" s="23"/>
      <c r="I30" s="73">
        <f>+SUM(I9:I29)</f>
        <v>64694</v>
      </c>
      <c r="J30" s="51" t="e">
        <f>+I30/#REF!-1</f>
        <v>#REF!</v>
      </c>
    </row>
    <row r="31" spans="1:9" s="14" customFormat="1" ht="12.75">
      <c r="A31" s="5"/>
      <c r="B31" s="5"/>
      <c r="C31" s="5"/>
      <c r="E31" s="6"/>
      <c r="F31" s="23"/>
      <c r="G31" s="23"/>
      <c r="H31" s="23"/>
      <c r="I31" s="57"/>
    </row>
    <row r="32" spans="1:10" ht="15.75">
      <c r="A32" s="12" t="s">
        <v>472</v>
      </c>
      <c r="G32" s="7"/>
      <c r="H32" s="7"/>
      <c r="I32"/>
      <c r="J32"/>
    </row>
    <row r="33" spans="1:9" s="30" customFormat="1" ht="39.75" customHeight="1">
      <c r="A33" s="5" t="s">
        <v>269</v>
      </c>
      <c r="B33" s="5" t="s">
        <v>270</v>
      </c>
      <c r="C33" s="5" t="s">
        <v>271</v>
      </c>
      <c r="D33" s="9" t="s">
        <v>272</v>
      </c>
      <c r="E33" s="28" t="s">
        <v>273</v>
      </c>
      <c r="F33" s="28" t="s">
        <v>274</v>
      </c>
      <c r="G33" s="49" t="s">
        <v>275</v>
      </c>
      <c r="H33" s="49"/>
      <c r="I33" s="48" t="s">
        <v>260</v>
      </c>
    </row>
    <row r="34" spans="1:10" ht="19.5" customHeight="1">
      <c r="A34" s="4" t="s">
        <v>683</v>
      </c>
      <c r="B34" s="4" t="s">
        <v>684</v>
      </c>
      <c r="C34" s="4" t="s">
        <v>293</v>
      </c>
      <c r="D34" s="20" t="s">
        <v>717</v>
      </c>
      <c r="E34" s="1">
        <v>800</v>
      </c>
      <c r="F34" s="1">
        <v>800</v>
      </c>
      <c r="G34" s="7">
        <v>601.73</v>
      </c>
      <c r="H34" s="7"/>
      <c r="I34" s="1">
        <v>800</v>
      </c>
      <c r="J34"/>
    </row>
    <row r="35" spans="1:10" ht="12.75">
      <c r="A35" s="4" t="s">
        <v>683</v>
      </c>
      <c r="B35" s="4" t="s">
        <v>684</v>
      </c>
      <c r="C35" s="4" t="s">
        <v>295</v>
      </c>
      <c r="D35" s="20" t="s">
        <v>718</v>
      </c>
      <c r="E35" s="1">
        <v>350</v>
      </c>
      <c r="F35" s="1">
        <v>350</v>
      </c>
      <c r="G35" s="7">
        <v>0</v>
      </c>
      <c r="H35" s="7"/>
      <c r="I35" s="1">
        <v>350</v>
      </c>
      <c r="J35"/>
    </row>
    <row r="36" spans="1:10" s="14" customFormat="1" ht="12.75">
      <c r="A36" s="5"/>
      <c r="B36" s="5"/>
      <c r="C36" s="5"/>
      <c r="E36" s="6">
        <v>1150</v>
      </c>
      <c r="F36" s="6">
        <v>1150</v>
      </c>
      <c r="G36" s="23">
        <v>601.73</v>
      </c>
      <c r="H36" s="23"/>
      <c r="I36" s="6">
        <f>+SUM(I34:I35)</f>
        <v>1150</v>
      </c>
      <c r="J36" s="51" t="e">
        <f>+I36/#REF!-1</f>
        <v>#REF!</v>
      </c>
    </row>
    <row r="37" spans="1:9" s="14" customFormat="1" ht="12.75">
      <c r="A37" s="5"/>
      <c r="B37" s="5"/>
      <c r="C37" s="5"/>
      <c r="E37" s="6"/>
      <c r="F37" s="23"/>
      <c r="G37" s="23"/>
      <c r="H37" s="23"/>
      <c r="I37" s="57"/>
    </row>
    <row r="38" spans="1:15" s="26" customFormat="1" ht="12.75">
      <c r="A38" s="25"/>
      <c r="B38" s="25"/>
      <c r="C38" s="25"/>
      <c r="D38" s="16" t="s">
        <v>525</v>
      </c>
      <c r="E38" s="17">
        <f>E30+E36</f>
        <v>70931</v>
      </c>
      <c r="F38" s="17">
        <f>F30+F36</f>
        <v>72681</v>
      </c>
      <c r="G38" s="17">
        <f>G30+G36</f>
        <v>31346.24</v>
      </c>
      <c r="H38" s="23"/>
      <c r="I38" s="17">
        <f>I30+I36+I5</f>
        <v>104306.1</v>
      </c>
      <c r="J38" s="17" t="e">
        <f>#REF!+#REF!+#REF!</f>
        <v>#REF!</v>
      </c>
      <c r="K38" s="17" t="e">
        <f>#REF!+#REF!+#REF!</f>
        <v>#REF!</v>
      </c>
      <c r="L38" s="17" t="e">
        <f>#REF!+#REF!+#REF!</f>
        <v>#REF!</v>
      </c>
      <c r="M38" s="17" t="e">
        <f>#REF!+#REF!+#REF!</f>
        <v>#REF!</v>
      </c>
      <c r="N38" s="23"/>
      <c r="O38" s="23"/>
    </row>
    <row r="39" spans="1:10" s="24" customFormat="1" ht="12.75">
      <c r="A39" s="21"/>
      <c r="B39" s="21"/>
      <c r="C39" s="21"/>
      <c r="D39" s="22"/>
      <c r="E39" s="23"/>
      <c r="F39" s="23"/>
      <c r="G39" s="23"/>
      <c r="H39" s="23"/>
      <c r="I39" s="23"/>
      <c r="J39" s="7"/>
    </row>
    <row r="40" spans="1:15" ht="15.75">
      <c r="A40" s="12" t="s">
        <v>338</v>
      </c>
      <c r="N40" s="24"/>
      <c r="O40" s="7"/>
    </row>
    <row r="41" spans="2:9" ht="51">
      <c r="B41" s="5" t="s">
        <v>269</v>
      </c>
      <c r="C41" s="5" t="s">
        <v>271</v>
      </c>
      <c r="D41" s="19" t="s">
        <v>272</v>
      </c>
      <c r="E41" s="28" t="s">
        <v>309</v>
      </c>
      <c r="F41" s="28" t="s">
        <v>310</v>
      </c>
      <c r="G41" s="28" t="s">
        <v>276</v>
      </c>
      <c r="H41" s="28" t="s">
        <v>311</v>
      </c>
      <c r="I41" s="48" t="s">
        <v>260</v>
      </c>
    </row>
    <row r="42" spans="2:9" ht="21.75" customHeight="1">
      <c r="B42" s="4" t="s">
        <v>683</v>
      </c>
      <c r="C42" s="4" t="s">
        <v>676</v>
      </c>
      <c r="D42" s="20" t="s">
        <v>719</v>
      </c>
      <c r="E42" s="1">
        <v>5000</v>
      </c>
      <c r="F42" s="1">
        <v>6750</v>
      </c>
      <c r="G42" s="1">
        <v>0</v>
      </c>
      <c r="H42" s="1">
        <v>0</v>
      </c>
      <c r="I42" s="1">
        <v>5000</v>
      </c>
    </row>
    <row r="43" spans="2:9" ht="12.75">
      <c r="B43" s="4" t="s">
        <v>683</v>
      </c>
      <c r="C43" s="4" t="s">
        <v>329</v>
      </c>
      <c r="D43" s="20" t="s">
        <v>720</v>
      </c>
      <c r="E43" s="1">
        <v>4000</v>
      </c>
      <c r="F43" s="1">
        <v>4000</v>
      </c>
      <c r="G43" s="1">
        <v>119.99940000225</v>
      </c>
      <c r="H43" s="1">
        <v>4800</v>
      </c>
      <c r="I43" s="1">
        <v>4000</v>
      </c>
    </row>
    <row r="44" spans="2:9" ht="12.75">
      <c r="B44" s="4" t="s">
        <v>683</v>
      </c>
      <c r="C44" s="4" t="s">
        <v>568</v>
      </c>
      <c r="D44" s="20" t="s">
        <v>721</v>
      </c>
      <c r="E44" s="1">
        <v>2000</v>
      </c>
      <c r="F44" s="1">
        <v>2000</v>
      </c>
      <c r="G44" s="1">
        <v>0</v>
      </c>
      <c r="H44" s="1">
        <v>0</v>
      </c>
      <c r="I44" s="1">
        <v>5000</v>
      </c>
    </row>
    <row r="45" spans="2:8" ht="12.75">
      <c r="B45" s="4" t="s">
        <v>683</v>
      </c>
      <c r="C45" s="4" t="s">
        <v>570</v>
      </c>
      <c r="D45" s="20" t="s">
        <v>722</v>
      </c>
      <c r="E45" s="1">
        <v>4000</v>
      </c>
      <c r="F45" s="1">
        <v>4000</v>
      </c>
      <c r="G45" s="1">
        <v>0</v>
      </c>
      <c r="H45" s="1">
        <v>0</v>
      </c>
    </row>
    <row r="46" spans="2:8" ht="12.75">
      <c r="B46" s="4" t="s">
        <v>683</v>
      </c>
      <c r="C46" s="4" t="s">
        <v>572</v>
      </c>
      <c r="D46" s="20" t="s">
        <v>723</v>
      </c>
      <c r="E46" s="1">
        <v>2000</v>
      </c>
      <c r="F46" s="1">
        <v>2000</v>
      </c>
      <c r="G46" s="1">
        <v>0</v>
      </c>
      <c r="H46" s="1">
        <v>0</v>
      </c>
    </row>
    <row r="47" spans="2:8" ht="12.75">
      <c r="B47" s="4" t="s">
        <v>683</v>
      </c>
      <c r="C47" s="4" t="s">
        <v>574</v>
      </c>
      <c r="D47" s="20" t="s">
        <v>724</v>
      </c>
      <c r="E47" s="1">
        <v>0</v>
      </c>
      <c r="F47" s="1">
        <v>0</v>
      </c>
      <c r="G47" s="1">
        <v>0</v>
      </c>
      <c r="H47" s="1">
        <v>6372</v>
      </c>
    </row>
    <row r="48" spans="2:8" ht="12.75">
      <c r="B48" s="4" t="s">
        <v>683</v>
      </c>
      <c r="C48" s="4" t="s">
        <v>576</v>
      </c>
      <c r="D48" s="20" t="s">
        <v>725</v>
      </c>
      <c r="E48" s="1">
        <v>0</v>
      </c>
      <c r="F48" s="1">
        <v>0</v>
      </c>
      <c r="G48" s="1">
        <v>0</v>
      </c>
      <c r="H48" s="1">
        <v>1000</v>
      </c>
    </row>
    <row r="49" spans="2:8" ht="12.75">
      <c r="B49" s="4" t="s">
        <v>683</v>
      </c>
      <c r="C49" s="4" t="s">
        <v>726</v>
      </c>
      <c r="D49" s="20" t="s">
        <v>727</v>
      </c>
      <c r="E49" s="1">
        <v>1000</v>
      </c>
      <c r="F49" s="1">
        <v>1000</v>
      </c>
      <c r="G49" s="1">
        <v>0</v>
      </c>
      <c r="H49" s="1">
        <v>0</v>
      </c>
    </row>
    <row r="50" spans="2:8" ht="12.75">
      <c r="B50" s="4" t="s">
        <v>683</v>
      </c>
      <c r="C50" s="4" t="s">
        <v>578</v>
      </c>
      <c r="D50" s="20" t="s">
        <v>728</v>
      </c>
      <c r="E50" s="1">
        <v>1000</v>
      </c>
      <c r="F50" s="1">
        <v>1000</v>
      </c>
      <c r="G50" s="1">
        <v>0</v>
      </c>
      <c r="H50" s="1">
        <v>0</v>
      </c>
    </row>
    <row r="51" spans="2:15" ht="12.75">
      <c r="B51" s="97" t="s">
        <v>683</v>
      </c>
      <c r="C51" s="97" t="s">
        <v>729</v>
      </c>
      <c r="D51" s="86" t="s">
        <v>730</v>
      </c>
      <c r="E51" s="98">
        <v>0</v>
      </c>
      <c r="F51" s="98">
        <v>893.23</v>
      </c>
      <c r="G51" s="98">
        <v>0</v>
      </c>
      <c r="H51" s="98">
        <v>0</v>
      </c>
      <c r="I51" s="1">
        <v>0</v>
      </c>
      <c r="J51" s="98"/>
      <c r="K51" s="99"/>
      <c r="L51" s="99"/>
      <c r="M51" s="99"/>
      <c r="N51" s="99"/>
      <c r="O51" s="99"/>
    </row>
    <row r="52" spans="2:15" ht="12.75">
      <c r="B52" s="102" t="s">
        <v>683</v>
      </c>
      <c r="C52" s="102" t="s">
        <v>731</v>
      </c>
      <c r="D52" s="103" t="s">
        <v>732</v>
      </c>
      <c r="E52" s="101">
        <v>0</v>
      </c>
      <c r="F52" s="101">
        <v>0</v>
      </c>
      <c r="G52" s="101">
        <v>0</v>
      </c>
      <c r="H52" s="101">
        <v>77601.01</v>
      </c>
      <c r="I52" s="1">
        <v>0</v>
      </c>
      <c r="J52" s="101"/>
      <c r="K52" s="100"/>
      <c r="L52" s="100"/>
      <c r="M52" s="100"/>
      <c r="N52" s="100"/>
      <c r="O52" s="100"/>
    </row>
    <row r="53" spans="2:15" ht="12.75">
      <c r="B53" s="176" t="s">
        <v>683</v>
      </c>
      <c r="C53" s="176" t="s">
        <v>733</v>
      </c>
      <c r="D53" s="177" t="s">
        <v>734</v>
      </c>
      <c r="E53" s="178">
        <v>0</v>
      </c>
      <c r="F53" s="178">
        <v>0</v>
      </c>
      <c r="G53" s="178">
        <v>0</v>
      </c>
      <c r="H53" s="178">
        <v>4283.4</v>
      </c>
      <c r="I53" s="179">
        <v>0</v>
      </c>
      <c r="J53" s="101"/>
      <c r="K53" s="100"/>
      <c r="L53" s="100"/>
      <c r="M53" s="100"/>
      <c r="N53" s="101">
        <f>I53</f>
        <v>0</v>
      </c>
      <c r="O53" s="100"/>
    </row>
    <row r="54" spans="2:15" ht="12.75">
      <c r="B54" s="102" t="s">
        <v>683</v>
      </c>
      <c r="C54" s="102" t="s">
        <v>735</v>
      </c>
      <c r="D54" s="103" t="s">
        <v>736</v>
      </c>
      <c r="E54" s="101">
        <v>0</v>
      </c>
      <c r="F54" s="101">
        <v>0</v>
      </c>
      <c r="G54" s="101">
        <v>0</v>
      </c>
      <c r="H54" s="101">
        <v>0</v>
      </c>
      <c r="I54" s="1">
        <v>0</v>
      </c>
      <c r="J54" s="101"/>
      <c r="K54" s="100"/>
      <c r="L54" s="100"/>
      <c r="M54" s="100"/>
      <c r="N54" s="100"/>
      <c r="O54" s="100"/>
    </row>
    <row r="55" spans="2:15" ht="12.75">
      <c r="B55" s="102" t="s">
        <v>683</v>
      </c>
      <c r="C55" s="102" t="s">
        <v>737</v>
      </c>
      <c r="D55" s="103" t="s">
        <v>738</v>
      </c>
      <c r="E55" s="101">
        <v>0</v>
      </c>
      <c r="F55" s="101">
        <v>0</v>
      </c>
      <c r="G55" s="101">
        <v>0</v>
      </c>
      <c r="H55" s="101">
        <v>8143.7</v>
      </c>
      <c r="I55" s="1">
        <v>0</v>
      </c>
      <c r="J55" s="101"/>
      <c r="K55" s="100"/>
      <c r="L55" s="100"/>
      <c r="M55" s="100"/>
      <c r="N55" s="100"/>
      <c r="O55" s="100"/>
    </row>
    <row r="56" spans="3:9" ht="12.75">
      <c r="C56" s="4">
        <v>4</v>
      </c>
      <c r="D56" s="20" t="s">
        <v>51</v>
      </c>
      <c r="I56" s="1">
        <v>1000</v>
      </c>
    </row>
    <row r="57" spans="4:9" ht="12.75">
      <c r="D57" s="20" t="s">
        <v>52</v>
      </c>
      <c r="I57" s="1">
        <v>4000</v>
      </c>
    </row>
    <row r="58" spans="1:10" s="70" customFormat="1" ht="12.75">
      <c r="A58" s="68"/>
      <c r="B58" s="68"/>
      <c r="C58" s="68"/>
      <c r="D58" s="85" t="s">
        <v>53</v>
      </c>
      <c r="E58" s="69"/>
      <c r="F58" s="69"/>
      <c r="G58" s="69"/>
      <c r="H58" s="69"/>
      <c r="I58" s="1">
        <v>2000</v>
      </c>
      <c r="J58" s="69"/>
    </row>
    <row r="59" spans="4:9" ht="12.75">
      <c r="D59" s="20" t="s">
        <v>54</v>
      </c>
      <c r="I59" s="1">
        <v>450</v>
      </c>
    </row>
    <row r="60" spans="4:9" ht="12.75">
      <c r="D60" s="20" t="s">
        <v>55</v>
      </c>
      <c r="I60" s="1">
        <v>800</v>
      </c>
    </row>
    <row r="61" spans="4:9" ht="12.75">
      <c r="D61" s="20" t="s">
        <v>56</v>
      </c>
      <c r="I61" s="1">
        <v>666</v>
      </c>
    </row>
    <row r="62" spans="4:9" ht="12.75">
      <c r="D62" s="20" t="s">
        <v>57</v>
      </c>
      <c r="I62" s="1">
        <v>666</v>
      </c>
    </row>
    <row r="63" spans="4:14" ht="12.75">
      <c r="D63" s="20" t="s">
        <v>58</v>
      </c>
      <c r="I63" s="1">
        <v>5</v>
      </c>
      <c r="N63" s="1">
        <f>SUM(I42:I50)+SUM(I56:I63)</f>
        <v>23587</v>
      </c>
    </row>
    <row r="64" spans="1:14" s="14" customFormat="1" ht="12.75">
      <c r="A64" s="5"/>
      <c r="B64" s="5"/>
      <c r="C64" s="5"/>
      <c r="E64" s="6">
        <v>19000</v>
      </c>
      <c r="F64" s="6">
        <v>21643.23</v>
      </c>
      <c r="G64" s="6">
        <v>120</v>
      </c>
      <c r="H64" s="6">
        <v>102200.11</v>
      </c>
      <c r="I64" s="6">
        <f>SUM(I42:M63)</f>
        <v>23587</v>
      </c>
      <c r="J64" s="6"/>
      <c r="N64" s="6"/>
    </row>
    <row r="67" spans="4:9" ht="12.75">
      <c r="D67" s="16" t="s">
        <v>337</v>
      </c>
      <c r="E67" s="17">
        <f>E64</f>
        <v>19000</v>
      </c>
      <c r="F67" s="17">
        <f>F64</f>
        <v>21643.23</v>
      </c>
      <c r="G67" s="17">
        <f>G64</f>
        <v>120</v>
      </c>
      <c r="H67" s="17">
        <f>H64</f>
        <v>102200.11</v>
      </c>
      <c r="I67" s="17">
        <f>I64</f>
        <v>23587</v>
      </c>
    </row>
    <row r="69" spans="8:9" ht="15.75">
      <c r="H69" s="88" t="s">
        <v>483</v>
      </c>
      <c r="I69" s="93">
        <f>I67-I38</f>
        <v>-80719.1</v>
      </c>
    </row>
  </sheetData>
  <sheetProtection/>
  <printOptions/>
  <pageMargins left="0.7480314960629921" right="0.7480314960629921" top="0.3937007874015748" bottom="0.3937007874015748" header="0" footer="0"/>
  <pageSetup fitToHeight="1" fitToWidth="1" horizontalDpi="600" verticalDpi="600" orientation="landscape" paperSize="9" scale="53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zoomScale="85" zoomScaleNormal="85" zoomScalePageLayoutView="0" workbookViewId="0" topLeftCell="A37">
      <selection activeCell="H58" sqref="H58"/>
    </sheetView>
  </sheetViews>
  <sheetFormatPr defaultColWidth="11.421875" defaultRowHeight="12.75"/>
  <cols>
    <col min="1" max="1" width="4.8515625" style="4" bestFit="1" customWidth="1"/>
    <col min="2" max="3" width="6.00390625" style="4" bestFit="1" customWidth="1"/>
    <col min="4" max="4" width="51.140625" style="0" bestFit="1" customWidth="1"/>
    <col min="5" max="5" width="16.7109375" style="1" bestFit="1" customWidth="1"/>
    <col min="6" max="6" width="16.7109375" style="1" customWidth="1"/>
    <col min="7" max="8" width="15.57421875" style="1" customWidth="1"/>
    <col min="9" max="9" width="14.140625" style="1" bestFit="1" customWidth="1"/>
    <col min="10" max="10" width="18.00390625" style="1" hidden="1" customWidth="1"/>
    <col min="11" max="11" width="13.57421875" style="0" hidden="1" customWidth="1"/>
    <col min="12" max="12" width="12.7109375" style="0" hidden="1" customWidth="1"/>
    <col min="13" max="13" width="15.7109375" style="0" hidden="1" customWidth="1"/>
    <col min="14" max="14" width="15.140625" style="0" customWidth="1"/>
    <col min="15" max="15" width="7.8515625" style="0" customWidth="1"/>
  </cols>
  <sheetData>
    <row r="1" spans="1:8" ht="18">
      <c r="A1" s="111" t="s">
        <v>801</v>
      </c>
      <c r="B1" s="112"/>
      <c r="C1" s="112"/>
      <c r="D1" s="113"/>
      <c r="G1" s="7"/>
      <c r="H1" s="7"/>
    </row>
    <row r="2" spans="1:10" s="24" customFormat="1" ht="18">
      <c r="A2" s="114"/>
      <c r="B2" s="21"/>
      <c r="C2" s="21"/>
      <c r="D2" s="115"/>
      <c r="E2" s="7"/>
      <c r="F2" s="7"/>
      <c r="G2" s="7"/>
      <c r="H2" s="7"/>
      <c r="I2" s="7"/>
      <c r="J2" s="7"/>
    </row>
    <row r="3" spans="1:13" s="30" customFormat="1" ht="17.25" customHeight="1">
      <c r="A3" s="12" t="s">
        <v>336</v>
      </c>
      <c r="B3" s="11"/>
      <c r="C3" s="11"/>
      <c r="D3" s="32"/>
      <c r="E3" s="33"/>
      <c r="F3" s="33"/>
      <c r="H3" s="12">
        <v>2013</v>
      </c>
      <c r="I3" s="12">
        <v>2014</v>
      </c>
      <c r="J3" s="46"/>
      <c r="K3" s="46"/>
      <c r="L3" s="46"/>
      <c r="M3" s="46"/>
    </row>
    <row r="4" spans="1:13" ht="20.25">
      <c r="A4" s="12" t="s">
        <v>469</v>
      </c>
      <c r="B4" s="27"/>
      <c r="C4" s="27"/>
      <c r="D4" s="27"/>
      <c r="E4" s="27"/>
      <c r="F4" s="27"/>
      <c r="G4"/>
      <c r="H4" s="65">
        <v>204120.9</v>
      </c>
      <c r="I4" s="65">
        <v>236577.503</v>
      </c>
      <c r="J4" s="27"/>
      <c r="K4" s="27"/>
      <c r="L4" s="27"/>
      <c r="M4" s="1"/>
    </row>
    <row r="5" spans="1:13" ht="20.25">
      <c r="A5" s="12"/>
      <c r="B5" s="27"/>
      <c r="C5" s="27"/>
      <c r="D5" s="27"/>
      <c r="E5" s="27"/>
      <c r="F5" s="27"/>
      <c r="G5" t="s">
        <v>470</v>
      </c>
      <c r="H5" s="65">
        <v>278015.23</v>
      </c>
      <c r="I5" s="65">
        <v>297777.503</v>
      </c>
      <c r="J5" s="27"/>
      <c r="K5" s="27"/>
      <c r="L5" s="27"/>
      <c r="M5" s="1"/>
    </row>
    <row r="6" spans="1:13" ht="10.5" customHeight="1">
      <c r="A6" s="12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1"/>
    </row>
    <row r="7" spans="1:13" s="30" customFormat="1" ht="17.25" customHeight="1">
      <c r="A7" s="12" t="s">
        <v>471</v>
      </c>
      <c r="B7" s="11"/>
      <c r="C7" s="11"/>
      <c r="D7" s="32"/>
      <c r="E7" s="33"/>
      <c r="F7" s="33"/>
      <c r="G7" s="33"/>
      <c r="H7" s="33"/>
      <c r="I7" s="33"/>
      <c r="J7" s="46"/>
      <c r="K7" s="46"/>
      <c r="L7" s="46"/>
      <c r="M7" s="46"/>
    </row>
    <row r="8" spans="1:9" s="30" customFormat="1" ht="54.75" customHeight="1">
      <c r="A8" s="5" t="s">
        <v>269</v>
      </c>
      <c r="B8" s="5" t="s">
        <v>270</v>
      </c>
      <c r="C8" s="5" t="s">
        <v>271</v>
      </c>
      <c r="D8" s="9" t="s">
        <v>272</v>
      </c>
      <c r="E8" s="29" t="s">
        <v>273</v>
      </c>
      <c r="F8" s="28" t="s">
        <v>274</v>
      </c>
      <c r="G8" s="49" t="s">
        <v>275</v>
      </c>
      <c r="H8" s="49"/>
      <c r="I8" s="48" t="s">
        <v>260</v>
      </c>
    </row>
    <row r="9" spans="1:10" ht="22.5" customHeight="1">
      <c r="A9" s="4" t="s">
        <v>740</v>
      </c>
      <c r="B9" s="4" t="s">
        <v>741</v>
      </c>
      <c r="C9" s="4" t="s">
        <v>745</v>
      </c>
      <c r="D9" s="20" t="s">
        <v>746</v>
      </c>
      <c r="E9" s="1">
        <v>500</v>
      </c>
      <c r="F9" s="1">
        <v>500</v>
      </c>
      <c r="G9" s="7">
        <v>19.83</v>
      </c>
      <c r="H9" s="7"/>
      <c r="I9" s="7">
        <f>+F9</f>
        <v>500</v>
      </c>
      <c r="J9"/>
    </row>
    <row r="10" spans="1:10" ht="12.75">
      <c r="A10" s="4" t="s">
        <v>740</v>
      </c>
      <c r="B10" s="4" t="s">
        <v>741</v>
      </c>
      <c r="C10" s="4" t="s">
        <v>742</v>
      </c>
      <c r="D10" s="20" t="s">
        <v>743</v>
      </c>
      <c r="E10" s="1">
        <v>5500</v>
      </c>
      <c r="F10" s="1">
        <v>5500</v>
      </c>
      <c r="G10" s="7">
        <v>3343.62</v>
      </c>
      <c r="H10" s="7"/>
      <c r="I10" s="7">
        <v>7700</v>
      </c>
      <c r="J10"/>
    </row>
    <row r="11" spans="1:10" ht="12.75">
      <c r="A11" s="4" t="s">
        <v>740</v>
      </c>
      <c r="B11" s="4" t="s">
        <v>741</v>
      </c>
      <c r="C11" s="4" t="s">
        <v>641</v>
      </c>
      <c r="D11" s="20" t="s">
        <v>744</v>
      </c>
      <c r="E11" s="1">
        <v>16130.89</v>
      </c>
      <c r="F11" s="1">
        <v>16130.89</v>
      </c>
      <c r="G11" s="7">
        <v>16130.89</v>
      </c>
      <c r="H11" s="7"/>
      <c r="I11" s="7">
        <v>18227.88</v>
      </c>
      <c r="J11"/>
    </row>
    <row r="12" spans="1:10" ht="12.75">
      <c r="A12" s="4" t="s">
        <v>740</v>
      </c>
      <c r="B12" s="4" t="s">
        <v>741</v>
      </c>
      <c r="C12" s="4" t="s">
        <v>365</v>
      </c>
      <c r="D12" s="20" t="s">
        <v>747</v>
      </c>
      <c r="E12" s="1">
        <v>1100</v>
      </c>
      <c r="F12" s="1">
        <v>1100</v>
      </c>
      <c r="G12" s="7">
        <v>104.06</v>
      </c>
      <c r="H12" s="7"/>
      <c r="I12" s="7">
        <v>1100</v>
      </c>
      <c r="J12"/>
    </row>
    <row r="13" spans="1:10" ht="12.75">
      <c r="A13" s="4" t="s">
        <v>740</v>
      </c>
      <c r="B13" s="4" t="s">
        <v>741</v>
      </c>
      <c r="C13" s="4" t="s">
        <v>748</v>
      </c>
      <c r="D13" s="20" t="s">
        <v>749</v>
      </c>
      <c r="E13" s="1">
        <v>3000</v>
      </c>
      <c r="F13" s="1">
        <v>3000</v>
      </c>
      <c r="G13" s="7">
        <v>2219.75</v>
      </c>
      <c r="H13" s="7"/>
      <c r="I13" s="7">
        <v>3500</v>
      </c>
      <c r="J13"/>
    </row>
    <row r="14" spans="1:10" ht="12.75">
      <c r="A14" s="4" t="s">
        <v>740</v>
      </c>
      <c r="B14" s="4" t="s">
        <v>741</v>
      </c>
      <c r="C14" s="4" t="s">
        <v>750</v>
      </c>
      <c r="D14" s="20" t="s">
        <v>751</v>
      </c>
      <c r="E14" s="1">
        <v>4200</v>
      </c>
      <c r="F14" s="1">
        <v>4200</v>
      </c>
      <c r="G14" s="7">
        <v>3469.52</v>
      </c>
      <c r="H14" s="7"/>
      <c r="I14" s="7">
        <v>5200</v>
      </c>
      <c r="J14"/>
    </row>
    <row r="15" spans="1:10" ht="12.75">
      <c r="A15" s="4" t="s">
        <v>740</v>
      </c>
      <c r="B15" s="4" t="s">
        <v>752</v>
      </c>
      <c r="C15" s="4" t="s">
        <v>507</v>
      </c>
      <c r="D15" s="20" t="s">
        <v>753</v>
      </c>
      <c r="E15" s="1">
        <v>2000</v>
      </c>
      <c r="F15" s="1">
        <v>2000</v>
      </c>
      <c r="G15" s="7">
        <v>592.9</v>
      </c>
      <c r="H15" s="7"/>
      <c r="I15" s="7">
        <f>+F15</f>
        <v>2000</v>
      </c>
      <c r="J15"/>
    </row>
    <row r="16" spans="1:10" ht="12.75">
      <c r="A16" s="4" t="s">
        <v>740</v>
      </c>
      <c r="B16" s="4" t="s">
        <v>752</v>
      </c>
      <c r="C16" s="4" t="s">
        <v>389</v>
      </c>
      <c r="D16" s="20" t="s">
        <v>754</v>
      </c>
      <c r="E16" s="1">
        <v>2000</v>
      </c>
      <c r="F16" s="1">
        <v>2000</v>
      </c>
      <c r="G16" s="7">
        <v>338.79</v>
      </c>
      <c r="H16" s="7"/>
      <c r="I16" s="7">
        <v>3000</v>
      </c>
      <c r="J16"/>
    </row>
    <row r="17" spans="1:10" ht="12.75">
      <c r="A17" s="4" t="s">
        <v>740</v>
      </c>
      <c r="B17" s="4" t="s">
        <v>752</v>
      </c>
      <c r="C17" s="4" t="s">
        <v>373</v>
      </c>
      <c r="D17" s="20" t="s">
        <v>755</v>
      </c>
      <c r="E17" s="1">
        <v>500</v>
      </c>
      <c r="F17" s="1">
        <v>500</v>
      </c>
      <c r="G17" s="7">
        <v>0</v>
      </c>
      <c r="H17" s="7"/>
      <c r="I17" s="7">
        <f>+F17</f>
        <v>500</v>
      </c>
      <c r="J17"/>
    </row>
    <row r="18" spans="1:10" ht="12.75">
      <c r="A18" s="4" t="s">
        <v>740</v>
      </c>
      <c r="B18" s="4" t="s">
        <v>752</v>
      </c>
      <c r="C18" s="4" t="s">
        <v>394</v>
      </c>
      <c r="D18" s="20" t="s">
        <v>756</v>
      </c>
      <c r="E18" s="1">
        <v>5300</v>
      </c>
      <c r="F18" s="1">
        <v>5300</v>
      </c>
      <c r="G18" s="7">
        <v>4440</v>
      </c>
      <c r="H18" s="7"/>
      <c r="I18" s="7">
        <f>+F18</f>
        <v>5300</v>
      </c>
      <c r="J18"/>
    </row>
    <row r="19" spans="1:10" ht="12.75">
      <c r="A19" s="4" t="s">
        <v>740</v>
      </c>
      <c r="B19" s="4" t="s">
        <v>752</v>
      </c>
      <c r="C19" s="4" t="s">
        <v>391</v>
      </c>
      <c r="D19" s="20" t="s">
        <v>757</v>
      </c>
      <c r="E19" s="1">
        <v>4000</v>
      </c>
      <c r="F19" s="1">
        <v>4000</v>
      </c>
      <c r="G19" s="7">
        <v>4000</v>
      </c>
      <c r="H19" s="7"/>
      <c r="I19" s="7">
        <v>4240</v>
      </c>
      <c r="J19"/>
    </row>
    <row r="20" spans="1:10" ht="12.75">
      <c r="A20" s="4" t="s">
        <v>740</v>
      </c>
      <c r="B20" s="4" t="s">
        <v>758</v>
      </c>
      <c r="C20" s="4" t="s">
        <v>394</v>
      </c>
      <c r="D20" s="20" t="s">
        <v>764</v>
      </c>
      <c r="E20" s="1">
        <v>10000</v>
      </c>
      <c r="F20" s="1">
        <v>10000</v>
      </c>
      <c r="G20" s="7">
        <v>7786.77</v>
      </c>
      <c r="H20" s="7"/>
      <c r="I20" s="7">
        <v>11500</v>
      </c>
      <c r="J20"/>
    </row>
    <row r="21" spans="1:10" ht="12.75">
      <c r="A21" s="4" t="s">
        <v>740</v>
      </c>
      <c r="B21" s="4" t="s">
        <v>758</v>
      </c>
      <c r="C21" s="4" t="s">
        <v>391</v>
      </c>
      <c r="D21" s="20" t="s">
        <v>765</v>
      </c>
      <c r="E21" s="1">
        <v>3000</v>
      </c>
      <c r="F21" s="1">
        <v>3000</v>
      </c>
      <c r="G21" s="7">
        <v>263.98</v>
      </c>
      <c r="H21" s="7"/>
      <c r="I21" s="7">
        <f>+F21</f>
        <v>3000</v>
      </c>
      <c r="J21"/>
    </row>
    <row r="22" spans="1:10" ht="12.75">
      <c r="A22" s="4" t="s">
        <v>740</v>
      </c>
      <c r="B22" s="4" t="s">
        <v>758</v>
      </c>
      <c r="C22" s="4" t="s">
        <v>646</v>
      </c>
      <c r="D22" s="20" t="s">
        <v>766</v>
      </c>
      <c r="E22" s="1">
        <v>3710</v>
      </c>
      <c r="F22" s="1">
        <v>3710</v>
      </c>
      <c r="G22" s="7">
        <v>3587.68</v>
      </c>
      <c r="H22" s="7"/>
      <c r="I22" s="7">
        <f>+F22</f>
        <v>3710</v>
      </c>
      <c r="J22"/>
    </row>
    <row r="23" spans="1:10" ht="12.75">
      <c r="A23" s="4" t="s">
        <v>740</v>
      </c>
      <c r="B23" s="4" t="s">
        <v>758</v>
      </c>
      <c r="C23" s="4" t="s">
        <v>507</v>
      </c>
      <c r="D23" s="20" t="s">
        <v>759</v>
      </c>
      <c r="E23" s="1">
        <v>3000</v>
      </c>
      <c r="F23" s="1">
        <v>3000</v>
      </c>
      <c r="G23" s="7">
        <v>643.01</v>
      </c>
      <c r="H23" s="7"/>
      <c r="I23" s="7">
        <f>+F23</f>
        <v>3000</v>
      </c>
      <c r="J23"/>
    </row>
    <row r="24" spans="1:10" ht="12.75">
      <c r="A24" s="4" t="s">
        <v>740</v>
      </c>
      <c r="B24" s="4" t="s">
        <v>758</v>
      </c>
      <c r="C24" s="4" t="s">
        <v>389</v>
      </c>
      <c r="D24" s="20" t="s">
        <v>760</v>
      </c>
      <c r="E24" s="1">
        <v>3000</v>
      </c>
      <c r="F24" s="1">
        <v>3000</v>
      </c>
      <c r="G24" s="7">
        <v>368.61</v>
      </c>
      <c r="H24" s="7"/>
      <c r="I24" s="7">
        <f>+F24</f>
        <v>3000</v>
      </c>
      <c r="J24"/>
    </row>
    <row r="25" spans="1:10" ht="12.75">
      <c r="A25" s="4" t="s">
        <v>740</v>
      </c>
      <c r="B25" s="4" t="s">
        <v>758</v>
      </c>
      <c r="C25" s="4" t="s">
        <v>371</v>
      </c>
      <c r="D25" s="20" t="s">
        <v>761</v>
      </c>
      <c r="E25" s="1">
        <v>1000</v>
      </c>
      <c r="F25" s="1">
        <v>1000</v>
      </c>
      <c r="G25" s="7">
        <v>1149.5</v>
      </c>
      <c r="H25" s="7"/>
      <c r="I25" s="7">
        <v>2500</v>
      </c>
      <c r="J25"/>
    </row>
    <row r="26" spans="1:10" ht="12.75">
      <c r="A26" s="4" t="s">
        <v>740</v>
      </c>
      <c r="B26" s="4" t="s">
        <v>758</v>
      </c>
      <c r="C26" s="4" t="s">
        <v>373</v>
      </c>
      <c r="D26" s="20" t="s">
        <v>762</v>
      </c>
      <c r="E26" s="1">
        <v>7000</v>
      </c>
      <c r="F26" s="1">
        <v>7000</v>
      </c>
      <c r="G26" s="7">
        <v>6540</v>
      </c>
      <c r="H26" s="7"/>
      <c r="I26" s="7">
        <f>+F26</f>
        <v>7000</v>
      </c>
      <c r="J26"/>
    </row>
    <row r="27" spans="1:10" ht="12.75">
      <c r="A27" s="4" t="s">
        <v>740</v>
      </c>
      <c r="B27" s="4" t="s">
        <v>758</v>
      </c>
      <c r="C27" s="4" t="s">
        <v>631</v>
      </c>
      <c r="D27" s="20" t="s">
        <v>763</v>
      </c>
      <c r="E27" s="1">
        <v>7000</v>
      </c>
      <c r="F27" s="1">
        <v>7000</v>
      </c>
      <c r="G27" s="7">
        <v>4508</v>
      </c>
      <c r="H27" s="7"/>
      <c r="I27" s="7">
        <v>7200</v>
      </c>
      <c r="J27"/>
    </row>
    <row r="28" spans="1:10" ht="12.75">
      <c r="A28" s="4" t="s">
        <v>740</v>
      </c>
      <c r="B28" s="4" t="s">
        <v>526</v>
      </c>
      <c r="C28" s="4" t="s">
        <v>401</v>
      </c>
      <c r="D28" s="20" t="s">
        <v>767</v>
      </c>
      <c r="E28" s="1">
        <v>400</v>
      </c>
      <c r="F28" s="1">
        <v>400</v>
      </c>
      <c r="G28" s="7">
        <v>386.34</v>
      </c>
      <c r="H28" s="7"/>
      <c r="I28" s="7">
        <v>800</v>
      </c>
      <c r="J28"/>
    </row>
    <row r="29" spans="1:10" ht="12.75">
      <c r="A29" s="4" t="s">
        <v>740</v>
      </c>
      <c r="B29" s="4" t="s">
        <v>528</v>
      </c>
      <c r="C29" s="4" t="s">
        <v>398</v>
      </c>
      <c r="D29" s="20" t="s">
        <v>768</v>
      </c>
      <c r="E29" s="1">
        <v>800</v>
      </c>
      <c r="F29" s="1">
        <v>800</v>
      </c>
      <c r="G29" s="7">
        <v>296.24</v>
      </c>
      <c r="H29" s="7"/>
      <c r="I29" s="7">
        <v>3000</v>
      </c>
      <c r="J29"/>
    </row>
    <row r="30" spans="1:10" ht="12.75">
      <c r="A30" s="4" t="s">
        <v>740</v>
      </c>
      <c r="B30" s="4" t="s">
        <v>769</v>
      </c>
      <c r="C30" s="4" t="s">
        <v>398</v>
      </c>
      <c r="D30" s="20" t="s">
        <v>770</v>
      </c>
      <c r="E30" s="1">
        <v>6700</v>
      </c>
      <c r="F30" s="1">
        <v>6700</v>
      </c>
      <c r="G30" s="7">
        <v>984.92</v>
      </c>
      <c r="H30" s="7"/>
      <c r="I30" s="7">
        <v>7437</v>
      </c>
      <c r="J30"/>
    </row>
    <row r="31" spans="1:10" ht="12.75">
      <c r="A31" s="4" t="s">
        <v>740</v>
      </c>
      <c r="B31" s="4" t="s">
        <v>769</v>
      </c>
      <c r="C31" s="4" t="s">
        <v>401</v>
      </c>
      <c r="D31" s="20" t="s">
        <v>771</v>
      </c>
      <c r="E31" s="1">
        <v>3100</v>
      </c>
      <c r="F31" s="1">
        <v>3100</v>
      </c>
      <c r="G31" s="7">
        <v>1810.53</v>
      </c>
      <c r="H31" s="7"/>
      <c r="I31" s="7">
        <v>3317</v>
      </c>
      <c r="J31"/>
    </row>
    <row r="32" spans="1:10" ht="12.75">
      <c r="A32" s="4" t="s">
        <v>740</v>
      </c>
      <c r="B32" s="4" t="s">
        <v>769</v>
      </c>
      <c r="C32" s="4" t="s">
        <v>405</v>
      </c>
      <c r="D32" s="20" t="s">
        <v>772</v>
      </c>
      <c r="E32" s="1">
        <v>1000</v>
      </c>
      <c r="F32" s="1">
        <v>1000</v>
      </c>
      <c r="G32" s="7">
        <v>534.42</v>
      </c>
      <c r="H32" s="7"/>
      <c r="I32" s="7">
        <v>800</v>
      </c>
      <c r="J32"/>
    </row>
    <row r="33" spans="1:10" ht="12.75">
      <c r="A33" s="4" t="s">
        <v>740</v>
      </c>
      <c r="B33" s="4" t="s">
        <v>769</v>
      </c>
      <c r="C33" s="4" t="s">
        <v>349</v>
      </c>
      <c r="D33" s="20" t="s">
        <v>773</v>
      </c>
      <c r="E33" s="1">
        <v>7836.9</v>
      </c>
      <c r="F33" s="1">
        <v>7836.9</v>
      </c>
      <c r="G33" s="7">
        <v>3762.42</v>
      </c>
      <c r="H33" s="7"/>
      <c r="I33" s="7">
        <v>7954.45</v>
      </c>
      <c r="J33"/>
    </row>
    <row r="34" spans="1:10" ht="12.75">
      <c r="A34" s="4" t="s">
        <v>740</v>
      </c>
      <c r="B34" s="4" t="s">
        <v>530</v>
      </c>
      <c r="C34" s="4" t="s">
        <v>398</v>
      </c>
      <c r="D34" s="20" t="s">
        <v>774</v>
      </c>
      <c r="E34" s="1">
        <v>24900</v>
      </c>
      <c r="F34" s="1">
        <v>24900</v>
      </c>
      <c r="G34" s="7">
        <v>13819.07</v>
      </c>
      <c r="H34" s="7"/>
      <c r="I34" s="7">
        <v>25000</v>
      </c>
      <c r="J34"/>
    </row>
    <row r="35" spans="1:10" ht="12.75">
      <c r="A35" s="4" t="s">
        <v>740</v>
      </c>
      <c r="B35" s="4" t="s">
        <v>530</v>
      </c>
      <c r="C35" s="4" t="s">
        <v>401</v>
      </c>
      <c r="D35" s="20" t="s">
        <v>775</v>
      </c>
      <c r="E35" s="1">
        <v>9300</v>
      </c>
      <c r="F35" s="1">
        <v>9300</v>
      </c>
      <c r="G35" s="7">
        <v>9282.51</v>
      </c>
      <c r="H35" s="7"/>
      <c r="I35" s="7">
        <v>13000</v>
      </c>
      <c r="J35"/>
    </row>
    <row r="36" spans="1:10" ht="12.75">
      <c r="A36" s="4" t="s">
        <v>740</v>
      </c>
      <c r="B36" s="4" t="s">
        <v>530</v>
      </c>
      <c r="C36" s="4" t="s">
        <v>405</v>
      </c>
      <c r="D36" s="20" t="s">
        <v>776</v>
      </c>
      <c r="E36" s="1">
        <v>1000</v>
      </c>
      <c r="F36" s="1">
        <v>1000</v>
      </c>
      <c r="G36" s="7">
        <v>589.79</v>
      </c>
      <c r="H36" s="7"/>
      <c r="I36" s="7">
        <v>800</v>
      </c>
      <c r="J36"/>
    </row>
    <row r="37" spans="1:10" ht="12.75">
      <c r="A37" s="4" t="s">
        <v>740</v>
      </c>
      <c r="B37" s="4" t="s">
        <v>530</v>
      </c>
      <c r="C37" s="4" t="s">
        <v>349</v>
      </c>
      <c r="D37" s="20" t="s">
        <v>777</v>
      </c>
      <c r="E37" s="1">
        <v>12848.56</v>
      </c>
      <c r="F37" s="1">
        <v>12848.56</v>
      </c>
      <c r="G37" s="7">
        <v>6168.48</v>
      </c>
      <c r="H37" s="7"/>
      <c r="I37" s="7">
        <v>13041.28</v>
      </c>
      <c r="J37"/>
    </row>
    <row r="38" spans="1:10" ht="12.75">
      <c r="A38" s="4" t="s">
        <v>740</v>
      </c>
      <c r="B38" s="4" t="s">
        <v>532</v>
      </c>
      <c r="C38" s="4" t="s">
        <v>401</v>
      </c>
      <c r="D38" s="20" t="s">
        <v>780</v>
      </c>
      <c r="E38" s="1">
        <v>3500</v>
      </c>
      <c r="F38" s="1">
        <v>3500</v>
      </c>
      <c r="G38" s="7">
        <v>418.36</v>
      </c>
      <c r="H38" s="7"/>
      <c r="I38" s="7">
        <v>3745</v>
      </c>
      <c r="J38"/>
    </row>
    <row r="39" spans="1:10" ht="12.75">
      <c r="A39" s="4" t="s">
        <v>740</v>
      </c>
      <c r="B39" s="4" t="s">
        <v>532</v>
      </c>
      <c r="C39" s="4" t="s">
        <v>349</v>
      </c>
      <c r="D39" s="20" t="s">
        <v>778</v>
      </c>
      <c r="E39" s="1">
        <v>10969.91</v>
      </c>
      <c r="F39" s="1">
        <v>10969.91</v>
      </c>
      <c r="G39" s="7">
        <v>5266.5</v>
      </c>
      <c r="H39" s="7"/>
      <c r="I39" s="7">
        <v>11134.45</v>
      </c>
      <c r="J39"/>
    </row>
    <row r="40" spans="1:10" ht="12.75">
      <c r="A40" s="4" t="s">
        <v>740</v>
      </c>
      <c r="B40" s="4" t="s">
        <v>532</v>
      </c>
      <c r="C40" s="4" t="s">
        <v>398</v>
      </c>
      <c r="D40" s="20" t="s">
        <v>779</v>
      </c>
      <c r="E40" s="1">
        <v>15000</v>
      </c>
      <c r="F40" s="1">
        <v>15000</v>
      </c>
      <c r="G40" s="7">
        <v>8321.52</v>
      </c>
      <c r="H40" s="7"/>
      <c r="I40" s="7">
        <v>16650</v>
      </c>
      <c r="J40"/>
    </row>
    <row r="41" spans="1:10" ht="12.75">
      <c r="A41" s="4" t="s">
        <v>740</v>
      </c>
      <c r="B41" s="4" t="s">
        <v>532</v>
      </c>
      <c r="C41" s="4" t="s">
        <v>363</v>
      </c>
      <c r="D41" s="20" t="s">
        <v>781</v>
      </c>
      <c r="E41" s="1">
        <v>2000</v>
      </c>
      <c r="F41" s="1">
        <v>2000</v>
      </c>
      <c r="G41" s="7">
        <v>1199.11</v>
      </c>
      <c r="H41" s="7"/>
      <c r="I41" s="7">
        <f>+F41</f>
        <v>2000</v>
      </c>
      <c r="J41"/>
    </row>
    <row r="42" spans="1:10" ht="12.75">
      <c r="A42" s="4" t="s">
        <v>740</v>
      </c>
      <c r="B42" s="4" t="s">
        <v>534</v>
      </c>
      <c r="C42" s="4" t="s">
        <v>349</v>
      </c>
      <c r="D42" s="20" t="s">
        <v>782</v>
      </c>
      <c r="E42" s="1">
        <v>6500</v>
      </c>
      <c r="F42" s="1">
        <v>6500</v>
      </c>
      <c r="G42" s="7">
        <v>1567.2</v>
      </c>
      <c r="H42" s="7"/>
      <c r="I42" s="7">
        <f>+F42</f>
        <v>6500</v>
      </c>
      <c r="J42"/>
    </row>
    <row r="43" spans="1:10" s="14" customFormat="1" ht="12.75">
      <c r="A43" s="5"/>
      <c r="B43" s="5"/>
      <c r="C43" s="5"/>
      <c r="E43" s="6">
        <v>187796.26</v>
      </c>
      <c r="F43" s="6">
        <v>187796.26</v>
      </c>
      <c r="G43" s="23">
        <v>113914.32</v>
      </c>
      <c r="H43" s="23"/>
      <c r="I43" s="23">
        <f>+SUM(I9:I42)</f>
        <v>207357.06000000003</v>
      </c>
      <c r="J43" s="51" t="e">
        <f>+I43/#REF!-1</f>
        <v>#REF!</v>
      </c>
    </row>
    <row r="44" spans="7:10" ht="12.75">
      <c r="G44" s="7"/>
      <c r="H44" s="7"/>
      <c r="I44" s="57"/>
      <c r="J44"/>
    </row>
    <row r="45" spans="1:13" ht="15.75">
      <c r="A45" s="12" t="s">
        <v>472</v>
      </c>
      <c r="G45" s="7"/>
      <c r="H45" s="7"/>
      <c r="K45" s="1"/>
      <c r="L45" s="1"/>
      <c r="M45" s="1"/>
    </row>
    <row r="46" spans="1:9" s="30" customFormat="1" ht="41.25" customHeight="1">
      <c r="A46" s="5" t="s">
        <v>269</v>
      </c>
      <c r="B46" s="5" t="s">
        <v>270</v>
      </c>
      <c r="C46" s="5" t="s">
        <v>271</v>
      </c>
      <c r="D46" s="9" t="s">
        <v>272</v>
      </c>
      <c r="E46" s="29" t="s">
        <v>273</v>
      </c>
      <c r="F46" s="28" t="s">
        <v>274</v>
      </c>
      <c r="G46" s="49" t="s">
        <v>275</v>
      </c>
      <c r="H46" s="49"/>
      <c r="I46" s="48" t="s">
        <v>260</v>
      </c>
    </row>
    <row r="47" spans="1:10" ht="21.75" customHeight="1">
      <c r="A47" s="4" t="s">
        <v>740</v>
      </c>
      <c r="B47" s="4" t="s">
        <v>741</v>
      </c>
      <c r="C47" s="4" t="s">
        <v>357</v>
      </c>
      <c r="D47" s="20" t="s">
        <v>783</v>
      </c>
      <c r="E47" s="1">
        <v>14000</v>
      </c>
      <c r="F47" s="1">
        <v>14000</v>
      </c>
      <c r="G47" s="7">
        <v>0</v>
      </c>
      <c r="H47" s="7"/>
      <c r="I47" s="1">
        <v>14000</v>
      </c>
      <c r="J47"/>
    </row>
    <row r="48" spans="1:10" ht="12.75">
      <c r="A48" s="4" t="s">
        <v>740</v>
      </c>
      <c r="B48" s="4" t="s">
        <v>741</v>
      </c>
      <c r="C48" s="4" t="s">
        <v>295</v>
      </c>
      <c r="D48" s="20" t="s">
        <v>784</v>
      </c>
      <c r="E48" s="1">
        <v>3500</v>
      </c>
      <c r="F48" s="1">
        <v>3500</v>
      </c>
      <c r="G48" s="7">
        <v>3500</v>
      </c>
      <c r="H48" s="7"/>
      <c r="I48" s="1">
        <f>+F48</f>
        <v>3500</v>
      </c>
      <c r="J48"/>
    </row>
    <row r="49" spans="1:10" ht="12.75">
      <c r="A49" s="4" t="s">
        <v>740</v>
      </c>
      <c r="B49" s="4" t="s">
        <v>741</v>
      </c>
      <c r="C49" s="4" t="s">
        <v>652</v>
      </c>
      <c r="D49" s="20" t="s">
        <v>785</v>
      </c>
      <c r="E49" s="1">
        <v>1000</v>
      </c>
      <c r="F49" s="1">
        <v>1000</v>
      </c>
      <c r="G49" s="7">
        <v>935.89</v>
      </c>
      <c r="H49" s="7"/>
      <c r="J49"/>
    </row>
    <row r="50" spans="1:10" ht="12.75">
      <c r="A50" s="4" t="s">
        <v>740</v>
      </c>
      <c r="B50" s="4" t="s">
        <v>741</v>
      </c>
      <c r="C50" s="4" t="s">
        <v>293</v>
      </c>
      <c r="D50" s="20" t="s">
        <v>786</v>
      </c>
      <c r="E50" s="1">
        <v>27000</v>
      </c>
      <c r="F50" s="1">
        <v>27000</v>
      </c>
      <c r="G50" s="7">
        <v>0</v>
      </c>
      <c r="H50" s="7"/>
      <c r="I50" s="7">
        <v>40000</v>
      </c>
      <c r="J50"/>
    </row>
    <row r="51" spans="1:10" s="14" customFormat="1" ht="12.75">
      <c r="A51" s="5"/>
      <c r="B51" s="5"/>
      <c r="C51" s="5"/>
      <c r="E51" s="6">
        <v>45500</v>
      </c>
      <c r="F51" s="6">
        <v>45500</v>
      </c>
      <c r="G51" s="23">
        <v>4435.89</v>
      </c>
      <c r="H51" s="23"/>
      <c r="I51" s="6">
        <f>+SUM(I47:I50)</f>
        <v>57500</v>
      </c>
      <c r="J51" s="51" t="e">
        <f>+I51/#REF!-1</f>
        <v>#REF!</v>
      </c>
    </row>
    <row r="52" spans="7:10" ht="12.75">
      <c r="G52" s="7"/>
      <c r="H52" s="7"/>
      <c r="I52" s="57"/>
      <c r="J52"/>
    </row>
    <row r="54" spans="1:13" s="14" customFormat="1" ht="12.75">
      <c r="A54" s="5"/>
      <c r="B54" s="5"/>
      <c r="C54" s="5"/>
      <c r="D54" s="16" t="s">
        <v>525</v>
      </c>
      <c r="E54" s="17">
        <f>E43+E51</f>
        <v>233296.26</v>
      </c>
      <c r="F54" s="17">
        <f>F43+F51</f>
        <v>233296.26</v>
      </c>
      <c r="G54" s="17">
        <f>G43+G51</f>
        <v>118350.21</v>
      </c>
      <c r="H54" s="23"/>
      <c r="I54" s="17">
        <f>I43+I51+I5</f>
        <v>562634.5630000001</v>
      </c>
      <c r="J54" s="17" t="e">
        <f>#REF!+#REF!+#REF!</f>
        <v>#REF!</v>
      </c>
      <c r="K54" s="17" t="e">
        <f>#REF!+#REF!+#REF!</f>
        <v>#REF!</v>
      </c>
      <c r="L54" s="17" t="e">
        <f>#REF!+#REF!+#REF!</f>
        <v>#REF!</v>
      </c>
      <c r="M54" s="17" t="e">
        <f>#REF!+#REF!+#REF!</f>
        <v>#REF!</v>
      </c>
    </row>
    <row r="55" spans="1:10" s="26" customFormat="1" ht="12.75">
      <c r="A55" s="25"/>
      <c r="B55" s="25"/>
      <c r="C55" s="25"/>
      <c r="D55" s="22"/>
      <c r="E55" s="23"/>
      <c r="F55" s="23"/>
      <c r="G55" s="23"/>
      <c r="H55" s="23"/>
      <c r="I55" s="23"/>
      <c r="J55" s="23"/>
    </row>
    <row r="56" ht="15.75">
      <c r="A56" s="12" t="s">
        <v>338</v>
      </c>
    </row>
    <row r="57" spans="2:9" ht="38.25">
      <c r="B57" s="5" t="s">
        <v>269</v>
      </c>
      <c r="C57" s="5" t="s">
        <v>271</v>
      </c>
      <c r="D57" s="19" t="s">
        <v>272</v>
      </c>
      <c r="E57" s="28" t="s">
        <v>309</v>
      </c>
      <c r="F57" s="28" t="s">
        <v>310</v>
      </c>
      <c r="G57" s="28" t="s">
        <v>276</v>
      </c>
      <c r="H57" s="28" t="s">
        <v>311</v>
      </c>
      <c r="I57" s="48" t="s">
        <v>260</v>
      </c>
    </row>
    <row r="58" spans="2:9" ht="21" customHeight="1">
      <c r="B58" s="4" t="s">
        <v>740</v>
      </c>
      <c r="C58" s="4" t="s">
        <v>788</v>
      </c>
      <c r="D58" s="20" t="s">
        <v>789</v>
      </c>
      <c r="E58" s="1">
        <v>68623</v>
      </c>
      <c r="F58" s="1">
        <v>68623</v>
      </c>
      <c r="G58" s="1">
        <v>60.9242496176926</v>
      </c>
      <c r="H58" s="1">
        <v>41808.06</v>
      </c>
      <c r="I58" s="1">
        <v>68000</v>
      </c>
    </row>
    <row r="59" spans="2:9" ht="12.75">
      <c r="B59" s="4" t="s">
        <v>740</v>
      </c>
      <c r="C59" s="4" t="s">
        <v>554</v>
      </c>
      <c r="D59" s="20" t="s">
        <v>790</v>
      </c>
      <c r="E59" s="1">
        <v>1300</v>
      </c>
      <c r="F59" s="1">
        <v>1300</v>
      </c>
      <c r="G59" s="1">
        <v>32.4410393667055</v>
      </c>
      <c r="H59" s="1">
        <v>421.74</v>
      </c>
      <c r="I59" s="1">
        <v>1500</v>
      </c>
    </row>
    <row r="60" spans="2:14" ht="12.75">
      <c r="B60" s="4" t="s">
        <v>740</v>
      </c>
      <c r="C60" s="4" t="s">
        <v>329</v>
      </c>
      <c r="D60" s="20" t="s">
        <v>791</v>
      </c>
      <c r="E60" s="1">
        <v>2100</v>
      </c>
      <c r="F60" s="1">
        <v>2100</v>
      </c>
      <c r="G60" s="1">
        <v>0</v>
      </c>
      <c r="H60" s="1">
        <v>0</v>
      </c>
      <c r="I60" s="1">
        <v>2100</v>
      </c>
      <c r="N60" s="1">
        <f>SUM(I58:I59)</f>
        <v>69500</v>
      </c>
    </row>
    <row r="61" spans="2:14" ht="12.75">
      <c r="B61" s="4" t="s">
        <v>740</v>
      </c>
      <c r="C61" s="4" t="s">
        <v>568</v>
      </c>
      <c r="D61" s="20" t="s">
        <v>792</v>
      </c>
      <c r="E61" s="1">
        <v>7480</v>
      </c>
      <c r="F61" s="1">
        <v>7480</v>
      </c>
      <c r="G61" s="1">
        <v>0</v>
      </c>
      <c r="H61" s="1">
        <v>0</v>
      </c>
      <c r="I61" s="1">
        <v>4700</v>
      </c>
      <c r="N61" s="1">
        <f>SUM(I60:I61)</f>
        <v>6800</v>
      </c>
    </row>
    <row r="62" spans="1:14" s="24" customFormat="1" ht="12.75">
      <c r="A62" s="21"/>
      <c r="B62" s="21" t="s">
        <v>740</v>
      </c>
      <c r="C62" s="21" t="s">
        <v>580</v>
      </c>
      <c r="D62" s="87" t="s">
        <v>793</v>
      </c>
      <c r="E62" s="7">
        <v>2520</v>
      </c>
      <c r="F62" s="7">
        <v>2520</v>
      </c>
      <c r="G62" s="7">
        <v>68.7327878339349</v>
      </c>
      <c r="H62" s="7">
        <v>1732.08</v>
      </c>
      <c r="I62" s="7">
        <v>2000</v>
      </c>
      <c r="J62" s="7"/>
      <c r="N62" s="7">
        <f>I62</f>
        <v>2000</v>
      </c>
    </row>
    <row r="63" spans="1:10" s="24" customFormat="1" ht="12.75">
      <c r="A63" s="21"/>
      <c r="B63" s="21" t="s">
        <v>740</v>
      </c>
      <c r="C63" s="21" t="s">
        <v>794</v>
      </c>
      <c r="D63" s="87" t="s">
        <v>795</v>
      </c>
      <c r="E63" s="7">
        <v>460</v>
      </c>
      <c r="F63" s="7">
        <v>460</v>
      </c>
      <c r="G63" s="7">
        <v>0</v>
      </c>
      <c r="H63" s="7">
        <v>0</v>
      </c>
      <c r="I63" s="7"/>
      <c r="J63" s="7"/>
    </row>
    <row r="64" spans="2:13" ht="12.75">
      <c r="B64" s="21" t="s">
        <v>740</v>
      </c>
      <c r="C64" s="21" t="s">
        <v>796</v>
      </c>
      <c r="D64" s="87" t="s">
        <v>797</v>
      </c>
      <c r="E64" s="7">
        <v>0</v>
      </c>
      <c r="F64" s="7">
        <v>148222</v>
      </c>
      <c r="G64" s="7">
        <v>0</v>
      </c>
      <c r="H64" s="7">
        <v>0</v>
      </c>
      <c r="J64" s="7"/>
      <c r="K64" s="24"/>
      <c r="L64" s="24"/>
      <c r="M64" s="24"/>
    </row>
    <row r="65" spans="2:13" ht="12.75">
      <c r="B65" s="21" t="s">
        <v>740</v>
      </c>
      <c r="C65" s="21" t="s">
        <v>798</v>
      </c>
      <c r="D65" s="87" t="s">
        <v>799</v>
      </c>
      <c r="E65" s="7">
        <v>0</v>
      </c>
      <c r="F65" s="7">
        <v>50000</v>
      </c>
      <c r="G65" s="7">
        <v>0</v>
      </c>
      <c r="H65" s="7">
        <v>0</v>
      </c>
      <c r="J65" s="7"/>
      <c r="K65" s="24"/>
      <c r="L65" s="24"/>
      <c r="M65" s="24"/>
    </row>
    <row r="66" spans="1:10" s="14" customFormat="1" ht="12.75">
      <c r="A66" s="5"/>
      <c r="B66" s="5"/>
      <c r="C66" s="5"/>
      <c r="E66" s="6">
        <v>82483</v>
      </c>
      <c r="F66" s="6">
        <v>280705</v>
      </c>
      <c r="G66" s="6">
        <v>15.66</v>
      </c>
      <c r="H66" s="6">
        <v>43961.88</v>
      </c>
      <c r="I66" s="6">
        <f>+SUM(I58:I65)</f>
        <v>78300</v>
      </c>
      <c r="J66" s="6"/>
    </row>
    <row r="67" ht="12.75">
      <c r="I67" s="57"/>
    </row>
    <row r="68" ht="12.75">
      <c r="I68"/>
    </row>
    <row r="69" spans="4:9" ht="12.75">
      <c r="D69" s="16" t="s">
        <v>337</v>
      </c>
      <c r="E69" s="17">
        <f>E66</f>
        <v>82483</v>
      </c>
      <c r="F69" s="17">
        <f>F66</f>
        <v>280705</v>
      </c>
      <c r="G69" s="17">
        <f>G66</f>
        <v>15.66</v>
      </c>
      <c r="H69" s="17">
        <f>H66</f>
        <v>43961.88</v>
      </c>
      <c r="I69" s="17">
        <f>I66</f>
        <v>78300</v>
      </c>
    </row>
    <row r="72" spans="8:9" ht="15.75">
      <c r="H72" s="88" t="s">
        <v>483</v>
      </c>
      <c r="I72" s="92">
        <f>I69-I54</f>
        <v>-484334.5630000001</v>
      </c>
    </row>
  </sheetData>
  <sheetProtection/>
  <printOptions/>
  <pageMargins left="0.7480314960629921" right="0.7480314960629921" top="0.5905511811023623" bottom="0.5905511811023623" header="0" footer="0"/>
  <pageSetup fitToHeight="1" fitToWidth="1" horizontalDpi="600" verticalDpi="600" orientation="landscape" paperSize="9" scale="4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8"/>
  <sheetViews>
    <sheetView zoomScale="85" zoomScaleNormal="85" zoomScalePageLayoutView="0" workbookViewId="0" topLeftCell="A1">
      <selection activeCell="D9" sqref="D9"/>
    </sheetView>
  </sheetViews>
  <sheetFormatPr defaultColWidth="11.421875" defaultRowHeight="12.75"/>
  <cols>
    <col min="1" max="1" width="4.8515625" style="4" bestFit="1" customWidth="1"/>
    <col min="2" max="3" width="6.00390625" style="4" bestFit="1" customWidth="1"/>
    <col min="4" max="4" width="42.140625" style="0" customWidth="1"/>
    <col min="5" max="5" width="12.28125" style="1" customWidth="1"/>
    <col min="6" max="6" width="16.8515625" style="1" customWidth="1"/>
    <col min="7" max="8" width="16.28125" style="1" customWidth="1"/>
    <col min="9" max="9" width="15.28125" style="1" customWidth="1"/>
    <col min="10" max="10" width="16.57421875" style="1" hidden="1" customWidth="1"/>
    <col min="11" max="11" width="12.57421875" style="0" hidden="1" customWidth="1"/>
    <col min="12" max="12" width="13.140625" style="0" hidden="1" customWidth="1"/>
    <col min="13" max="13" width="16.28125" style="0" hidden="1" customWidth="1"/>
    <col min="14" max="14" width="15.8515625" style="0" customWidth="1"/>
    <col min="15" max="15" width="13.00390625" style="0" customWidth="1"/>
    <col min="16" max="16" width="15.140625" style="0" customWidth="1"/>
  </cols>
  <sheetData>
    <row r="1" spans="1:11" ht="18">
      <c r="A1" s="111" t="s">
        <v>853</v>
      </c>
      <c r="B1" s="112"/>
      <c r="C1" s="112"/>
      <c r="D1" s="113"/>
      <c r="G1" s="7"/>
      <c r="H1" s="7"/>
      <c r="I1" s="7"/>
      <c r="K1" s="1"/>
    </row>
    <row r="2" spans="1:11" s="24" customFormat="1" ht="18">
      <c r="A2" s="114"/>
      <c r="B2" s="21"/>
      <c r="C2" s="21"/>
      <c r="D2" s="115"/>
      <c r="E2" s="7"/>
      <c r="F2" s="7"/>
      <c r="G2" s="7"/>
      <c r="H2" s="7"/>
      <c r="I2" s="7"/>
      <c r="J2" s="7"/>
      <c r="K2" s="7"/>
    </row>
    <row r="3" spans="1:13" s="30" customFormat="1" ht="17.25" customHeight="1">
      <c r="A3" s="12" t="s">
        <v>336</v>
      </c>
      <c r="B3" s="11"/>
      <c r="C3" s="11"/>
      <c r="D3" s="32"/>
      <c r="E3" s="33"/>
      <c r="F3" s="33"/>
      <c r="H3" s="12">
        <v>2013</v>
      </c>
      <c r="I3" s="12">
        <v>2014</v>
      </c>
      <c r="J3" s="46"/>
      <c r="K3" s="46"/>
      <c r="L3" s="46"/>
      <c r="M3" s="46"/>
    </row>
    <row r="4" spans="1:13" ht="20.25">
      <c r="A4" s="12" t="s">
        <v>469</v>
      </c>
      <c r="B4" s="27"/>
      <c r="C4" s="27"/>
      <c r="D4" s="27"/>
      <c r="E4" s="27"/>
      <c r="F4" s="27"/>
      <c r="G4"/>
      <c r="H4" s="65">
        <v>135961.25</v>
      </c>
      <c r="I4" s="1">
        <v>163305.6</v>
      </c>
      <c r="J4" s="27"/>
      <c r="K4" s="27"/>
      <c r="L4" s="27"/>
      <c r="M4" s="1"/>
    </row>
    <row r="5" spans="1:13" ht="20.25">
      <c r="A5" s="12"/>
      <c r="B5" s="27"/>
      <c r="C5" s="27"/>
      <c r="D5" s="27"/>
      <c r="E5" s="27"/>
      <c r="F5" s="27"/>
      <c r="G5" t="s">
        <v>470</v>
      </c>
      <c r="H5" s="65">
        <v>180413.02</v>
      </c>
      <c r="I5" s="1">
        <v>213005.6</v>
      </c>
      <c r="J5" s="27"/>
      <c r="K5" s="27"/>
      <c r="L5" s="27"/>
      <c r="M5" s="1"/>
    </row>
    <row r="6" spans="1:13" ht="10.5" customHeight="1">
      <c r="A6" s="12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1"/>
    </row>
    <row r="7" spans="1:13" s="30" customFormat="1" ht="17.25" customHeight="1">
      <c r="A7" s="12" t="s">
        <v>471</v>
      </c>
      <c r="B7" s="11"/>
      <c r="C7" s="11"/>
      <c r="D7" s="32"/>
      <c r="E7" s="33"/>
      <c r="F7" s="33"/>
      <c r="G7" s="33"/>
      <c r="H7" s="33"/>
      <c r="I7" s="33"/>
      <c r="J7" s="46"/>
      <c r="K7" s="46"/>
      <c r="L7" s="46"/>
      <c r="M7" s="46"/>
    </row>
    <row r="8" spans="1:9" s="30" customFormat="1" ht="42.75" customHeight="1">
      <c r="A8" s="5" t="s">
        <v>269</v>
      </c>
      <c r="B8" s="5" t="s">
        <v>270</v>
      </c>
      <c r="C8" s="5" t="s">
        <v>271</v>
      </c>
      <c r="D8" s="9" t="s">
        <v>272</v>
      </c>
      <c r="E8" s="28" t="s">
        <v>273</v>
      </c>
      <c r="F8" s="28" t="s">
        <v>274</v>
      </c>
      <c r="G8" s="49" t="s">
        <v>275</v>
      </c>
      <c r="H8" s="49"/>
      <c r="I8" s="48" t="s">
        <v>260</v>
      </c>
    </row>
    <row r="9" spans="1:10" ht="24.75" customHeight="1">
      <c r="A9" s="4" t="s">
        <v>802</v>
      </c>
      <c r="B9" s="4" t="s">
        <v>583</v>
      </c>
      <c r="C9" s="4" t="s">
        <v>458</v>
      </c>
      <c r="D9" s="20" t="s">
        <v>809</v>
      </c>
      <c r="E9" s="1">
        <v>10346</v>
      </c>
      <c r="F9" s="1">
        <v>10346</v>
      </c>
      <c r="G9" s="7">
        <v>0</v>
      </c>
      <c r="H9" s="7"/>
      <c r="I9" s="7">
        <v>13179</v>
      </c>
      <c r="J9"/>
    </row>
    <row r="10" spans="1:10" ht="12.75">
      <c r="A10" s="4" t="s">
        <v>802</v>
      </c>
      <c r="B10" s="4" t="s">
        <v>803</v>
      </c>
      <c r="C10" s="4" t="s">
        <v>458</v>
      </c>
      <c r="D10" s="20" t="s">
        <v>804</v>
      </c>
      <c r="E10" s="1">
        <v>700</v>
      </c>
      <c r="F10" s="1">
        <v>700</v>
      </c>
      <c r="G10" s="7">
        <v>0</v>
      </c>
      <c r="H10" s="7"/>
      <c r="I10" s="7">
        <v>0</v>
      </c>
      <c r="J10"/>
    </row>
    <row r="11" spans="1:10" ht="12.75">
      <c r="A11" s="4" t="s">
        <v>802</v>
      </c>
      <c r="B11" s="4" t="s">
        <v>619</v>
      </c>
      <c r="C11" s="4" t="s">
        <v>441</v>
      </c>
      <c r="D11" s="20" t="s">
        <v>805</v>
      </c>
      <c r="E11" s="1">
        <v>5000</v>
      </c>
      <c r="F11" s="1">
        <v>5000</v>
      </c>
      <c r="G11" s="7">
        <v>1512.56</v>
      </c>
      <c r="H11" s="7"/>
      <c r="I11" s="7">
        <v>5000</v>
      </c>
      <c r="J11"/>
    </row>
    <row r="12" spans="1:10" ht="12.75">
      <c r="A12" s="4" t="s">
        <v>802</v>
      </c>
      <c r="B12" s="4" t="s">
        <v>806</v>
      </c>
      <c r="C12" s="4" t="s">
        <v>441</v>
      </c>
      <c r="D12" s="20" t="s">
        <v>807</v>
      </c>
      <c r="E12" s="1">
        <v>4000</v>
      </c>
      <c r="F12" s="1">
        <v>4000</v>
      </c>
      <c r="G12" s="7">
        <v>0</v>
      </c>
      <c r="H12" s="7"/>
      <c r="I12" s="7">
        <v>0</v>
      </c>
      <c r="J12"/>
    </row>
    <row r="13" spans="1:10" ht="12.75">
      <c r="A13" s="4" t="s">
        <v>802</v>
      </c>
      <c r="B13" s="4" t="s">
        <v>806</v>
      </c>
      <c r="C13" s="4" t="s">
        <v>507</v>
      </c>
      <c r="D13" s="20" t="s">
        <v>812</v>
      </c>
      <c r="E13" s="1">
        <v>20000</v>
      </c>
      <c r="F13" s="1">
        <v>20000</v>
      </c>
      <c r="G13" s="7">
        <v>10678.25</v>
      </c>
      <c r="H13" s="7"/>
      <c r="I13" s="7">
        <v>20000</v>
      </c>
      <c r="J13"/>
    </row>
    <row r="14" spans="1:10" ht="12.75">
      <c r="A14" s="4" t="s">
        <v>802</v>
      </c>
      <c r="B14" s="4" t="s">
        <v>806</v>
      </c>
      <c r="C14" s="4" t="s">
        <v>389</v>
      </c>
      <c r="D14" s="20" t="s">
        <v>813</v>
      </c>
      <c r="E14" s="1">
        <v>2500</v>
      </c>
      <c r="F14" s="1">
        <v>2500</v>
      </c>
      <c r="G14" s="7">
        <v>575</v>
      </c>
      <c r="H14" s="7"/>
      <c r="I14" s="7">
        <v>3200</v>
      </c>
      <c r="J14"/>
    </row>
    <row r="15" spans="1:10" ht="12.75">
      <c r="A15" s="4" t="s">
        <v>802</v>
      </c>
      <c r="B15" s="4" t="s">
        <v>806</v>
      </c>
      <c r="C15" s="4" t="s">
        <v>373</v>
      </c>
      <c r="D15" s="20" t="s">
        <v>814</v>
      </c>
      <c r="E15" s="1">
        <v>200</v>
      </c>
      <c r="F15" s="1">
        <v>200</v>
      </c>
      <c r="G15" s="7">
        <v>0</v>
      </c>
      <c r="H15" s="7"/>
      <c r="I15" s="7">
        <v>300</v>
      </c>
      <c r="J15"/>
    </row>
    <row r="16" spans="1:10" ht="12.75">
      <c r="A16" s="4" t="s">
        <v>802</v>
      </c>
      <c r="B16" s="4" t="s">
        <v>806</v>
      </c>
      <c r="C16" s="4" t="s">
        <v>631</v>
      </c>
      <c r="D16" s="20" t="s">
        <v>815</v>
      </c>
      <c r="E16" s="1">
        <v>5500</v>
      </c>
      <c r="F16" s="1">
        <v>5500</v>
      </c>
      <c r="G16" s="7">
        <v>5307.35</v>
      </c>
      <c r="H16" s="7"/>
      <c r="I16" s="7">
        <v>7000</v>
      </c>
      <c r="J16"/>
    </row>
    <row r="17" spans="1:10" ht="12.75">
      <c r="A17" s="4" t="s">
        <v>802</v>
      </c>
      <c r="B17" s="4" t="s">
        <v>806</v>
      </c>
      <c r="C17" s="4" t="s">
        <v>394</v>
      </c>
      <c r="D17" s="20" t="s">
        <v>816</v>
      </c>
      <c r="E17" s="1">
        <v>1500</v>
      </c>
      <c r="F17" s="1">
        <v>1500</v>
      </c>
      <c r="G17" s="7">
        <v>0</v>
      </c>
      <c r="H17" s="7"/>
      <c r="I17" s="7">
        <v>0</v>
      </c>
      <c r="J17"/>
    </row>
    <row r="18" spans="1:10" ht="12.75">
      <c r="A18" s="4" t="s">
        <v>802</v>
      </c>
      <c r="B18" s="4" t="s">
        <v>817</v>
      </c>
      <c r="C18" s="4" t="s">
        <v>398</v>
      </c>
      <c r="D18" s="20" t="s">
        <v>818</v>
      </c>
      <c r="E18" s="1">
        <v>2472</v>
      </c>
      <c r="F18" s="1">
        <v>2472</v>
      </c>
      <c r="G18" s="7">
        <v>1247.05</v>
      </c>
      <c r="H18" s="7"/>
      <c r="I18" s="7">
        <v>2744</v>
      </c>
      <c r="J18"/>
    </row>
    <row r="19" spans="1:10" ht="12.75">
      <c r="A19" s="4" t="s">
        <v>802</v>
      </c>
      <c r="B19" s="4" t="s">
        <v>817</v>
      </c>
      <c r="C19" s="4" t="s">
        <v>405</v>
      </c>
      <c r="D19" s="20" t="s">
        <v>819</v>
      </c>
      <c r="E19" s="1">
        <v>2575</v>
      </c>
      <c r="F19" s="1">
        <v>2575</v>
      </c>
      <c r="G19" s="7">
        <v>2572.92</v>
      </c>
      <c r="H19" s="7"/>
      <c r="I19" s="7">
        <v>3000</v>
      </c>
      <c r="J19"/>
    </row>
    <row r="20" spans="1:10" ht="12.75">
      <c r="A20" s="4" t="s">
        <v>802</v>
      </c>
      <c r="B20" s="4" t="s">
        <v>817</v>
      </c>
      <c r="C20" s="4" t="s">
        <v>349</v>
      </c>
      <c r="D20" s="20" t="s">
        <v>820</v>
      </c>
      <c r="E20" s="1">
        <v>4076</v>
      </c>
      <c r="F20" s="1">
        <v>4076</v>
      </c>
      <c r="G20" s="7">
        <v>2014.02</v>
      </c>
      <c r="H20" s="7"/>
      <c r="I20" s="7">
        <v>4687</v>
      </c>
      <c r="J20"/>
    </row>
    <row r="21" spans="1:10" ht="12.75">
      <c r="A21" s="4" t="s">
        <v>802</v>
      </c>
      <c r="B21" s="4" t="s">
        <v>635</v>
      </c>
      <c r="C21" s="4" t="s">
        <v>507</v>
      </c>
      <c r="D21" s="20" t="s">
        <v>821</v>
      </c>
      <c r="E21" s="1">
        <v>80000</v>
      </c>
      <c r="F21" s="1">
        <v>80000</v>
      </c>
      <c r="G21" s="7">
        <v>63106.22</v>
      </c>
      <c r="H21" s="7"/>
      <c r="I21" s="7">
        <v>90000</v>
      </c>
      <c r="J21"/>
    </row>
    <row r="22" spans="1:10" ht="12.75">
      <c r="A22" s="4" t="s">
        <v>802</v>
      </c>
      <c r="B22" s="4" t="s">
        <v>822</v>
      </c>
      <c r="C22" s="4" t="s">
        <v>373</v>
      </c>
      <c r="D22" s="20" t="s">
        <v>830</v>
      </c>
      <c r="E22" s="1">
        <v>10000</v>
      </c>
      <c r="F22" s="1">
        <v>10000</v>
      </c>
      <c r="G22" s="7">
        <v>2059.61</v>
      </c>
      <c r="H22" s="7"/>
      <c r="I22" s="7">
        <v>7000</v>
      </c>
      <c r="J22"/>
    </row>
    <row r="23" spans="1:10" ht="12.75">
      <c r="A23" s="4" t="s">
        <v>802</v>
      </c>
      <c r="B23" s="4" t="s">
        <v>822</v>
      </c>
      <c r="C23" s="4" t="s">
        <v>507</v>
      </c>
      <c r="D23" s="20" t="s">
        <v>823</v>
      </c>
      <c r="E23" s="1">
        <v>1500</v>
      </c>
      <c r="F23" s="1">
        <v>1500</v>
      </c>
      <c r="G23" s="7">
        <v>1066.18</v>
      </c>
      <c r="H23" s="7"/>
      <c r="I23" s="7">
        <v>2000</v>
      </c>
      <c r="J23"/>
    </row>
    <row r="24" spans="1:10" ht="12.75">
      <c r="A24" s="4" t="s">
        <v>802</v>
      </c>
      <c r="B24" s="4" t="s">
        <v>822</v>
      </c>
      <c r="C24" s="4" t="s">
        <v>631</v>
      </c>
      <c r="D24" s="20" t="s">
        <v>824</v>
      </c>
      <c r="E24" s="1">
        <v>10000</v>
      </c>
      <c r="F24" s="1">
        <v>10000</v>
      </c>
      <c r="G24" s="7">
        <v>0</v>
      </c>
      <c r="H24" s="7"/>
      <c r="I24" s="7">
        <v>7000</v>
      </c>
      <c r="J24"/>
    </row>
    <row r="25" spans="1:10" ht="12.75">
      <c r="A25" s="4" t="s">
        <v>802</v>
      </c>
      <c r="B25" s="4" t="s">
        <v>822</v>
      </c>
      <c r="C25" s="4" t="s">
        <v>391</v>
      </c>
      <c r="D25" s="20" t="s">
        <v>825</v>
      </c>
      <c r="E25" s="1">
        <v>2500</v>
      </c>
      <c r="F25" s="1">
        <v>2500</v>
      </c>
      <c r="G25" s="7">
        <v>1255.69</v>
      </c>
      <c r="H25" s="7"/>
      <c r="I25" s="7">
        <v>2500</v>
      </c>
      <c r="J25"/>
    </row>
    <row r="26" spans="1:10" ht="12.75">
      <c r="A26" s="4" t="s">
        <v>802</v>
      </c>
      <c r="B26" s="4" t="s">
        <v>822</v>
      </c>
      <c r="C26" s="4" t="s">
        <v>646</v>
      </c>
      <c r="D26" s="20" t="s">
        <v>826</v>
      </c>
      <c r="E26" s="1">
        <v>500</v>
      </c>
      <c r="F26" s="1">
        <v>500</v>
      </c>
      <c r="G26" s="7">
        <v>142.1</v>
      </c>
      <c r="H26" s="7"/>
      <c r="I26" s="7">
        <v>0</v>
      </c>
      <c r="J26"/>
    </row>
    <row r="27" spans="1:10" ht="12.75">
      <c r="A27" s="4" t="s">
        <v>802</v>
      </c>
      <c r="B27" s="4" t="s">
        <v>822</v>
      </c>
      <c r="C27" s="4" t="s">
        <v>688</v>
      </c>
      <c r="D27" s="20" t="s">
        <v>827</v>
      </c>
      <c r="E27" s="1">
        <v>2000</v>
      </c>
      <c r="F27" s="1">
        <v>2000</v>
      </c>
      <c r="G27" s="7">
        <v>0</v>
      </c>
      <c r="H27" s="7"/>
      <c r="I27" s="7">
        <v>500</v>
      </c>
      <c r="J27"/>
    </row>
    <row r="28" spans="1:10" ht="12.75">
      <c r="A28" s="4" t="s">
        <v>802</v>
      </c>
      <c r="B28" s="4" t="s">
        <v>822</v>
      </c>
      <c r="C28" s="4" t="s">
        <v>828</v>
      </c>
      <c r="D28" s="20" t="s">
        <v>829</v>
      </c>
      <c r="E28" s="1">
        <v>12000</v>
      </c>
      <c r="F28" s="1">
        <v>12000</v>
      </c>
      <c r="G28" s="7">
        <v>9874.97</v>
      </c>
      <c r="H28" s="7"/>
      <c r="I28" s="7">
        <v>17000</v>
      </c>
      <c r="J28"/>
    </row>
    <row r="29" spans="4:10" ht="12.75">
      <c r="D29" s="20" t="s">
        <v>262</v>
      </c>
      <c r="G29" s="7"/>
      <c r="H29" s="7"/>
      <c r="I29" s="7">
        <v>6000</v>
      </c>
      <c r="J29"/>
    </row>
    <row r="30" spans="4:10" ht="12.75">
      <c r="D30" s="20" t="s">
        <v>263</v>
      </c>
      <c r="G30" s="7"/>
      <c r="H30" s="7"/>
      <c r="I30" s="7">
        <v>3000</v>
      </c>
      <c r="J30"/>
    </row>
    <row r="31" spans="4:10" ht="12.75">
      <c r="D31" s="20" t="s">
        <v>316</v>
      </c>
      <c r="G31" s="7"/>
      <c r="H31" s="7"/>
      <c r="I31" s="7">
        <v>3000</v>
      </c>
      <c r="J31"/>
    </row>
    <row r="32" spans="1:10" s="14" customFormat="1" ht="12.75">
      <c r="A32" s="5"/>
      <c r="B32" s="5"/>
      <c r="C32" s="5"/>
      <c r="E32" s="6">
        <v>177369</v>
      </c>
      <c r="F32" s="6">
        <v>177369</v>
      </c>
      <c r="G32" s="23">
        <v>101411.92</v>
      </c>
      <c r="H32" s="23"/>
      <c r="I32" s="6">
        <f>+SUM(I9:I31)</f>
        <v>197110</v>
      </c>
      <c r="J32" s="51" t="e">
        <f>+I32/#REF!-1</f>
        <v>#REF!</v>
      </c>
    </row>
    <row r="33" spans="7:10" ht="12.75">
      <c r="G33" s="7"/>
      <c r="H33" s="7"/>
      <c r="I33" s="57"/>
      <c r="J33"/>
    </row>
    <row r="34" spans="1:10" ht="15.75">
      <c r="A34" s="12" t="s">
        <v>472</v>
      </c>
      <c r="G34" s="7"/>
      <c r="H34" s="7"/>
      <c r="I34"/>
      <c r="J34"/>
    </row>
    <row r="35" spans="1:9" s="30" customFormat="1" ht="32.25" customHeight="1">
      <c r="A35" s="5" t="s">
        <v>269</v>
      </c>
      <c r="B35" s="5" t="s">
        <v>270</v>
      </c>
      <c r="C35" s="5" t="s">
        <v>271</v>
      </c>
      <c r="D35" s="9" t="s">
        <v>272</v>
      </c>
      <c r="E35" s="29" t="s">
        <v>273</v>
      </c>
      <c r="F35" s="28" t="s">
        <v>274</v>
      </c>
      <c r="G35" s="49" t="s">
        <v>275</v>
      </c>
      <c r="H35" s="49"/>
      <c r="I35" s="48" t="s">
        <v>260</v>
      </c>
    </row>
    <row r="36" spans="1:10" ht="18.75" customHeight="1">
      <c r="A36" s="4" t="s">
        <v>802</v>
      </c>
      <c r="B36" s="4" t="s">
        <v>806</v>
      </c>
      <c r="C36" s="4" t="s">
        <v>295</v>
      </c>
      <c r="D36" s="20" t="s">
        <v>831</v>
      </c>
      <c r="E36" s="1">
        <v>2000</v>
      </c>
      <c r="F36" s="1">
        <v>2000</v>
      </c>
      <c r="G36" s="7">
        <v>0</v>
      </c>
      <c r="H36" s="7"/>
      <c r="I36" s="7">
        <v>2000</v>
      </c>
      <c r="J36"/>
    </row>
    <row r="37" spans="1:10" ht="12.75">
      <c r="A37" s="4" t="s">
        <v>802</v>
      </c>
      <c r="B37" s="4" t="s">
        <v>806</v>
      </c>
      <c r="C37" s="4" t="s">
        <v>357</v>
      </c>
      <c r="D37" s="20" t="s">
        <v>832</v>
      </c>
      <c r="E37" s="1">
        <v>6000</v>
      </c>
      <c r="F37" s="1">
        <v>6000</v>
      </c>
      <c r="G37" s="7">
        <v>0</v>
      </c>
      <c r="H37" s="7"/>
      <c r="I37" s="7">
        <v>6000</v>
      </c>
      <c r="J37"/>
    </row>
    <row r="38" spans="1:10" ht="12.75">
      <c r="A38" s="4" t="s">
        <v>802</v>
      </c>
      <c r="B38" s="4" t="s">
        <v>806</v>
      </c>
      <c r="C38" s="4" t="s">
        <v>648</v>
      </c>
      <c r="D38" s="20" t="s">
        <v>833</v>
      </c>
      <c r="E38" s="1">
        <v>1500</v>
      </c>
      <c r="F38" s="1">
        <v>1500</v>
      </c>
      <c r="G38" s="7">
        <v>0</v>
      </c>
      <c r="H38" s="7"/>
      <c r="I38" s="7">
        <v>1500</v>
      </c>
      <c r="J38"/>
    </row>
    <row r="39" spans="1:10" ht="12.75">
      <c r="A39" s="4" t="s">
        <v>802</v>
      </c>
      <c r="B39" s="4" t="s">
        <v>822</v>
      </c>
      <c r="C39" s="4" t="s">
        <v>357</v>
      </c>
      <c r="D39" s="20" t="s">
        <v>834</v>
      </c>
      <c r="E39" s="1">
        <v>6800</v>
      </c>
      <c r="F39" s="1">
        <v>6800</v>
      </c>
      <c r="G39" s="7">
        <v>0</v>
      </c>
      <c r="H39" s="7"/>
      <c r="I39" s="7">
        <v>6800</v>
      </c>
      <c r="J39"/>
    </row>
    <row r="40" spans="1:10" ht="12.75">
      <c r="A40" s="4" t="s">
        <v>802</v>
      </c>
      <c r="B40" s="4" t="s">
        <v>822</v>
      </c>
      <c r="C40" s="4" t="s">
        <v>295</v>
      </c>
      <c r="D40" s="20" t="s">
        <v>835</v>
      </c>
      <c r="E40" s="1">
        <v>300</v>
      </c>
      <c r="F40" s="1">
        <v>300</v>
      </c>
      <c r="G40" s="7">
        <v>0</v>
      </c>
      <c r="H40" s="7"/>
      <c r="I40" s="7">
        <v>300</v>
      </c>
      <c r="J40"/>
    </row>
    <row r="41" spans="1:10" ht="12.75">
      <c r="A41" s="4" t="s">
        <v>802</v>
      </c>
      <c r="B41" s="4" t="s">
        <v>822</v>
      </c>
      <c r="C41" s="4" t="s">
        <v>652</v>
      </c>
      <c r="D41" s="20" t="s">
        <v>836</v>
      </c>
      <c r="E41" s="1">
        <v>400</v>
      </c>
      <c r="F41" s="1">
        <v>400</v>
      </c>
      <c r="G41" s="7">
        <v>0</v>
      </c>
      <c r="H41" s="7"/>
      <c r="I41" s="7">
        <v>1000</v>
      </c>
      <c r="J41"/>
    </row>
    <row r="42" spans="4:10" ht="12.75">
      <c r="D42" s="20" t="s">
        <v>264</v>
      </c>
      <c r="G42" s="7"/>
      <c r="H42" s="7"/>
      <c r="I42" s="7">
        <v>2000</v>
      </c>
      <c r="J42"/>
    </row>
    <row r="43" spans="1:10" s="14" customFormat="1" ht="12.75">
      <c r="A43" s="5"/>
      <c r="B43" s="5"/>
      <c r="C43" s="5"/>
      <c r="E43" s="6">
        <v>17000</v>
      </c>
      <c r="F43" s="6">
        <v>17000</v>
      </c>
      <c r="G43" s="23">
        <v>0</v>
      </c>
      <c r="H43" s="23"/>
      <c r="I43" s="6">
        <f>+SUM(I36:I42)</f>
        <v>19600</v>
      </c>
      <c r="J43" s="51" t="e">
        <f>+I43/#REF!-1</f>
        <v>#REF!</v>
      </c>
    </row>
    <row r="44" spans="1:10" s="24" customFormat="1" ht="12.75">
      <c r="A44" s="21"/>
      <c r="B44" s="21"/>
      <c r="C44" s="21"/>
      <c r="D44" s="22"/>
      <c r="E44" s="23"/>
      <c r="F44" s="23"/>
      <c r="G44" s="23"/>
      <c r="H44" s="23"/>
      <c r="I44" s="57"/>
      <c r="J44"/>
    </row>
    <row r="45" spans="1:10" s="24" customFormat="1" ht="12.75">
      <c r="A45" s="21"/>
      <c r="B45" s="21"/>
      <c r="C45" s="21"/>
      <c r="D45" s="22"/>
      <c r="E45" s="23"/>
      <c r="F45" s="23"/>
      <c r="G45" s="23"/>
      <c r="H45" s="23"/>
      <c r="I45" s="23"/>
      <c r="J45" s="7"/>
    </row>
    <row r="46" spans="1:16" s="14" customFormat="1" ht="12.75">
      <c r="A46" s="5"/>
      <c r="B46" s="5"/>
      <c r="C46" s="5"/>
      <c r="D46" s="16" t="s">
        <v>525</v>
      </c>
      <c r="E46" s="17">
        <f>E32+E43</f>
        <v>194369</v>
      </c>
      <c r="F46" s="17">
        <f>F32+F43</f>
        <v>194369</v>
      </c>
      <c r="G46" s="17">
        <f>G32+G43</f>
        <v>101411.92</v>
      </c>
      <c r="H46" s="17"/>
      <c r="I46" s="17">
        <f>I32+I43+I5</f>
        <v>429715.6</v>
      </c>
      <c r="J46" s="17" t="e">
        <f>#REF!+#REF!</f>
        <v>#REF!</v>
      </c>
      <c r="K46" s="17" t="e">
        <f>#REF!+#REF!</f>
        <v>#REF!</v>
      </c>
      <c r="L46" s="17" t="e">
        <f>#REF!+#REF!</f>
        <v>#REF!</v>
      </c>
      <c r="M46" s="17" t="e">
        <f>#REF!+#REF!</f>
        <v>#REF!</v>
      </c>
      <c r="N46" s="23"/>
      <c r="O46" s="23"/>
      <c r="P46" s="38"/>
    </row>
    <row r="47" spans="1:10" s="24" customFormat="1" ht="12.75">
      <c r="A47" s="21"/>
      <c r="B47" s="21"/>
      <c r="C47" s="21"/>
      <c r="D47" s="22"/>
      <c r="E47" s="23"/>
      <c r="F47" s="23"/>
      <c r="G47" s="23"/>
      <c r="H47" s="23"/>
      <c r="I47" s="23"/>
      <c r="J47" s="7"/>
    </row>
    <row r="48" spans="1:15" ht="15.75">
      <c r="A48" s="12" t="s">
        <v>338</v>
      </c>
      <c r="O48" s="1"/>
    </row>
    <row r="49" spans="2:11" ht="38.25">
      <c r="B49" s="5" t="s">
        <v>269</v>
      </c>
      <c r="C49" s="5" t="s">
        <v>271</v>
      </c>
      <c r="D49" s="19" t="s">
        <v>272</v>
      </c>
      <c r="E49" s="28" t="s">
        <v>309</v>
      </c>
      <c r="F49" s="28" t="s">
        <v>310</v>
      </c>
      <c r="G49" s="28" t="s">
        <v>276</v>
      </c>
      <c r="H49" s="28" t="s">
        <v>311</v>
      </c>
      <c r="I49" s="48" t="s">
        <v>260</v>
      </c>
      <c r="K49" s="1"/>
    </row>
    <row r="50" spans="2:11" ht="21" customHeight="1">
      <c r="B50" s="4" t="s">
        <v>802</v>
      </c>
      <c r="C50" s="4" t="s">
        <v>526</v>
      </c>
      <c r="D50" s="20" t="s">
        <v>837</v>
      </c>
      <c r="E50" s="1">
        <v>2500</v>
      </c>
      <c r="F50" s="1">
        <v>2500</v>
      </c>
      <c r="G50" s="1">
        <v>0.83999328004032</v>
      </c>
      <c r="H50" s="1">
        <v>21</v>
      </c>
      <c r="I50" s="7">
        <v>1500</v>
      </c>
      <c r="K50" s="1"/>
    </row>
    <row r="51" spans="2:11" ht="12.75">
      <c r="B51" s="4" t="s">
        <v>802</v>
      </c>
      <c r="C51" s="4" t="s">
        <v>528</v>
      </c>
      <c r="D51" s="20" t="s">
        <v>838</v>
      </c>
      <c r="E51" s="1">
        <v>4000</v>
      </c>
      <c r="F51" s="1">
        <v>4000</v>
      </c>
      <c r="G51" s="1">
        <v>0.749996250014062</v>
      </c>
      <c r="H51" s="1">
        <v>30</v>
      </c>
      <c r="I51" s="1">
        <v>0</v>
      </c>
      <c r="K51" s="1"/>
    </row>
    <row r="52" spans="2:11" ht="12.75">
      <c r="B52" s="4" t="s">
        <v>802</v>
      </c>
      <c r="C52" s="4" t="s">
        <v>769</v>
      </c>
      <c r="D52" s="20" t="s">
        <v>839</v>
      </c>
      <c r="E52" s="1">
        <v>1500</v>
      </c>
      <c r="F52" s="1">
        <v>1500</v>
      </c>
      <c r="G52" s="1">
        <v>13.3331555573333</v>
      </c>
      <c r="H52" s="1">
        <v>200</v>
      </c>
      <c r="I52" s="1">
        <v>0</v>
      </c>
      <c r="K52" s="1"/>
    </row>
    <row r="53" spans="2:11" ht="12.75">
      <c r="B53" s="4" t="s">
        <v>802</v>
      </c>
      <c r="C53" s="4" t="s">
        <v>530</v>
      </c>
      <c r="D53" s="20" t="s">
        <v>840</v>
      </c>
      <c r="E53" s="1">
        <v>5000</v>
      </c>
      <c r="F53" s="1">
        <v>5000</v>
      </c>
      <c r="G53" s="1">
        <v>0</v>
      </c>
      <c r="H53" s="1">
        <v>0</v>
      </c>
      <c r="I53" s="1">
        <v>3500</v>
      </c>
      <c r="K53" s="1"/>
    </row>
    <row r="54" spans="2:15" ht="12.75">
      <c r="B54" s="4" t="s">
        <v>802</v>
      </c>
      <c r="C54" s="4" t="s">
        <v>841</v>
      </c>
      <c r="D54" s="20" t="s">
        <v>842</v>
      </c>
      <c r="E54" s="1">
        <v>200</v>
      </c>
      <c r="F54" s="1">
        <v>200</v>
      </c>
      <c r="G54" s="1">
        <v>6.49935004874675</v>
      </c>
      <c r="H54" s="1">
        <v>13</v>
      </c>
      <c r="I54" s="1">
        <v>300</v>
      </c>
      <c r="K54" s="1"/>
      <c r="N54" s="1">
        <f>SUM(I50:I54)</f>
        <v>5300</v>
      </c>
      <c r="O54" s="1"/>
    </row>
    <row r="55" spans="2:11" ht="12.75">
      <c r="B55" s="4" t="s">
        <v>802</v>
      </c>
      <c r="C55" s="4" t="s">
        <v>676</v>
      </c>
      <c r="D55" s="20" t="s">
        <v>843</v>
      </c>
      <c r="E55" s="1">
        <v>3000</v>
      </c>
      <c r="F55" s="1">
        <v>3000</v>
      </c>
      <c r="G55" s="1">
        <v>0</v>
      </c>
      <c r="H55" s="1">
        <v>0</v>
      </c>
      <c r="I55" s="1">
        <v>7000</v>
      </c>
      <c r="K55" s="1"/>
    </row>
    <row r="56" spans="2:11" ht="12.75">
      <c r="B56" s="4" t="s">
        <v>802</v>
      </c>
      <c r="C56" s="4" t="s">
        <v>329</v>
      </c>
      <c r="D56" s="20" t="s">
        <v>844</v>
      </c>
      <c r="E56" s="1">
        <v>6000</v>
      </c>
      <c r="F56" s="1">
        <v>6000</v>
      </c>
      <c r="G56" s="1">
        <v>110.699631000922</v>
      </c>
      <c r="H56" s="1">
        <v>6642</v>
      </c>
      <c r="I56" s="1">
        <v>5000</v>
      </c>
      <c r="K56" s="1"/>
    </row>
    <row r="57" spans="2:11" ht="12.75">
      <c r="B57" s="4" t="s">
        <v>802</v>
      </c>
      <c r="C57" s="4" t="s">
        <v>568</v>
      </c>
      <c r="D57" s="20" t="s">
        <v>845</v>
      </c>
      <c r="E57" s="1">
        <v>2500</v>
      </c>
      <c r="F57" s="1">
        <v>2500</v>
      </c>
      <c r="G57" s="1">
        <v>0</v>
      </c>
      <c r="H57" s="1">
        <v>0</v>
      </c>
      <c r="I57" s="1">
        <v>2500</v>
      </c>
      <c r="K57" s="1"/>
    </row>
    <row r="58" spans="2:11" ht="12.75">
      <c r="B58" s="4" t="s">
        <v>802</v>
      </c>
      <c r="C58" s="4" t="s">
        <v>570</v>
      </c>
      <c r="D58" s="20" t="s">
        <v>846</v>
      </c>
      <c r="E58" s="1">
        <v>2500</v>
      </c>
      <c r="F58" s="1">
        <v>2500</v>
      </c>
      <c r="G58" s="1">
        <v>113.999088005472</v>
      </c>
      <c r="H58" s="1">
        <v>2850</v>
      </c>
      <c r="I58" s="1">
        <v>2000</v>
      </c>
      <c r="K58" s="1"/>
    </row>
    <row r="59" spans="2:11" ht="12.75">
      <c r="B59" s="4" t="s">
        <v>802</v>
      </c>
      <c r="C59" s="4" t="s">
        <v>572</v>
      </c>
      <c r="D59" s="20" t="s">
        <v>847</v>
      </c>
      <c r="E59" s="1">
        <v>5000</v>
      </c>
      <c r="F59" s="1">
        <v>5000</v>
      </c>
      <c r="G59" s="1">
        <v>107.039571841284</v>
      </c>
      <c r="H59" s="1">
        <v>5352</v>
      </c>
      <c r="I59" s="1">
        <v>5000</v>
      </c>
      <c r="K59" s="1"/>
    </row>
    <row r="60" spans="2:11" ht="12.75">
      <c r="B60" s="4" t="s">
        <v>802</v>
      </c>
      <c r="C60" s="4" t="s">
        <v>848</v>
      </c>
      <c r="D60" s="20" t="s">
        <v>849</v>
      </c>
      <c r="E60" s="1">
        <v>1000</v>
      </c>
      <c r="F60" s="1">
        <v>1000</v>
      </c>
      <c r="G60" s="1">
        <v>0</v>
      </c>
      <c r="H60" s="1">
        <v>0</v>
      </c>
      <c r="I60" s="1">
        <v>500</v>
      </c>
      <c r="K60" s="1"/>
    </row>
    <row r="61" spans="2:11" ht="12.75">
      <c r="B61" s="4" t="s">
        <v>802</v>
      </c>
      <c r="C61" s="4" t="s">
        <v>578</v>
      </c>
      <c r="D61" s="20" t="s">
        <v>850</v>
      </c>
      <c r="E61" s="1">
        <v>2000</v>
      </c>
      <c r="F61" s="1">
        <v>2000</v>
      </c>
      <c r="G61" s="1">
        <v>0</v>
      </c>
      <c r="H61" s="1">
        <v>0</v>
      </c>
      <c r="I61" s="1">
        <v>2000</v>
      </c>
      <c r="K61" s="1"/>
    </row>
    <row r="62" spans="2:14" ht="12.75">
      <c r="B62" s="4" t="s">
        <v>802</v>
      </c>
      <c r="C62" s="4" t="s">
        <v>851</v>
      </c>
      <c r="D62" s="20" t="s">
        <v>852</v>
      </c>
      <c r="E62" s="1">
        <v>5000</v>
      </c>
      <c r="F62" s="1">
        <v>5000</v>
      </c>
      <c r="G62" s="1">
        <v>49.9998000006</v>
      </c>
      <c r="H62" s="1">
        <v>2500</v>
      </c>
      <c r="I62" s="1">
        <v>2000</v>
      </c>
      <c r="K62" s="1"/>
      <c r="N62" s="1">
        <f>SUM(I55:I62)</f>
        <v>26000</v>
      </c>
    </row>
    <row r="63" spans="1:14" s="14" customFormat="1" ht="12.75">
      <c r="A63" s="5"/>
      <c r="B63" s="5"/>
      <c r="C63" s="5"/>
      <c r="E63" s="6">
        <v>40200</v>
      </c>
      <c r="F63" s="6">
        <v>40200</v>
      </c>
      <c r="G63" s="6">
        <v>43.8</v>
      </c>
      <c r="H63" s="6">
        <v>17608</v>
      </c>
      <c r="I63" s="6">
        <f>+SUM(I50:I62)</f>
        <v>31300</v>
      </c>
      <c r="K63" s="6"/>
      <c r="N63" s="6"/>
    </row>
    <row r="64" spans="9:11" ht="12.75">
      <c r="I64" s="57"/>
      <c r="K64" s="1"/>
    </row>
    <row r="65" spans="9:11" ht="12.75">
      <c r="I65"/>
      <c r="K65" s="1"/>
    </row>
    <row r="66" spans="4:11" ht="12.75">
      <c r="D66" s="16" t="s">
        <v>337</v>
      </c>
      <c r="E66" s="17">
        <f>E63</f>
        <v>40200</v>
      </c>
      <c r="F66" s="17">
        <f>F63</f>
        <v>40200</v>
      </c>
      <c r="G66" s="17">
        <f>G63</f>
        <v>43.8</v>
      </c>
      <c r="H66" s="17">
        <f>H63</f>
        <v>17608</v>
      </c>
      <c r="I66" s="17">
        <f>I63</f>
        <v>31300</v>
      </c>
      <c r="K66" s="1"/>
    </row>
    <row r="68" spans="8:9" ht="15.75">
      <c r="H68" s="88" t="s">
        <v>483</v>
      </c>
      <c r="I68" s="92">
        <f>I66-I46</f>
        <v>-398415.6</v>
      </c>
    </row>
  </sheetData>
  <sheetProtection/>
  <printOptions/>
  <pageMargins left="0.7480314960629921" right="0.7480314960629921" top="0.3937007874015748" bottom="0.3937007874015748" header="0" footer="0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Vicente Guiu Fabregas</dc:creator>
  <cp:keywords/>
  <dc:description/>
  <cp:lastModifiedBy>Sara Riera</cp:lastModifiedBy>
  <cp:lastPrinted>2013-12-05T15:26:54Z</cp:lastPrinted>
  <dcterms:created xsi:type="dcterms:W3CDTF">2013-10-07T12:25:52Z</dcterms:created>
  <dcterms:modified xsi:type="dcterms:W3CDTF">2013-12-10T13:58:11Z</dcterms:modified>
  <cp:category/>
  <cp:version/>
  <cp:contentType/>
  <cp:contentStatus/>
</cp:coreProperties>
</file>